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53222"/>
  <mc:AlternateContent xmlns:mc="http://schemas.openxmlformats.org/markup-compatibility/2006">
    <mc:Choice Requires="x15">
      <x15ac:absPath xmlns:x15ac="http://schemas.microsoft.com/office/spreadsheetml/2010/11/ac" url="C:\Users\usuario\Desktop\"/>
    </mc:Choice>
  </mc:AlternateContent>
  <bookViews>
    <workbookView xWindow="0" yWindow="0" windowWidth="28800" windowHeight="11595" firstSheet="26" activeTab="32"/>
  </bookViews>
  <sheets>
    <sheet name="MONITORIAS" sheetId="7" r:id="rId1"/>
    <sheet name="CGR 2015" sheetId="30" r:id="rId2"/>
    <sheet name="ADMINISTRATIVO UNISALUD" sheetId="9" r:id="rId3"/>
    <sheet name="ASISTENCIAL UNISALUD" sheetId="10" r:id="rId4"/>
    <sheet name="COMISIONES DE ESTUDIO " sheetId="60" r:id="rId5"/>
    <sheet name="PQRSF" sheetId="12" r:id="rId6"/>
    <sheet name="EKOGUI" sheetId="13" r:id="rId7"/>
    <sheet name="POSGRADOS" sheetId="15" r:id="rId8"/>
    <sheet name="GESTIÓN AMBIENTAL" sheetId="38" r:id="rId9"/>
    <sheet name="BIENESTAR UNIVERSITARIO" sheetId="18" r:id="rId10"/>
    <sheet name="CONTRATACIÓN - PROVEEDORES" sheetId="19" r:id="rId11"/>
    <sheet name="PROCESOS DISCIPLINARIOS" sheetId="2" r:id="rId12"/>
    <sheet name="EVALUACIÓN DOCENTE " sheetId="61" r:id="rId13"/>
    <sheet name="SELECCIÓN DOCENTE " sheetId="62" r:id="rId14"/>
    <sheet name="CALIDAD" sheetId="37" r:id="rId15"/>
    <sheet name="PRESUPUESTO  " sheetId="55" r:id="rId16"/>
    <sheet name="COMISIÓN ACADÉMICA " sheetId="63" r:id="rId17"/>
    <sheet name="TRANSPORTE" sheetId="35" r:id="rId18"/>
    <sheet name="ARCHIVO HISTÓRICO " sheetId="59" r:id="rId19"/>
    <sheet name="INFORMES GESTIÓN" sheetId="57" r:id="rId20"/>
    <sheet name="CGR 2018-2019" sheetId="44" r:id="rId21"/>
    <sheet name="TALENTO HUMANO" sheetId="64" r:id="rId22"/>
    <sheet name="ESTIMULOS ACADÉMICOS" sheetId="66" r:id="rId23"/>
    <sheet name="Estampilla" sheetId="49" r:id="rId24"/>
    <sheet name="TH Unisalud" sheetId="52" r:id="rId25"/>
    <sheet name="Programa Auditoría" sheetId="53" r:id="rId26"/>
    <sheet name="PDI " sheetId="58" r:id="rId27"/>
    <sheet name="C.I.C" sheetId="69" r:id="rId28"/>
    <sheet name="Legalización avances" sheetId="67" r:id="rId29"/>
    <sheet name="CONTROL PM" sheetId="1" r:id="rId30"/>
    <sheet name="FORMULACIÓN" sheetId="51" r:id="rId31"/>
    <sheet name="Hoja2" sheetId="68" r:id="rId32"/>
    <sheet name="Hoja4" sheetId="70" r:id="rId33"/>
    <sheet name="Cronógrama" sheetId="17" state="hidden" r:id="rId34"/>
    <sheet name="Cronógrama nov.2019" sheetId="32" state="hidden" r:id="rId35"/>
  </sheets>
  <externalReferences>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xlnm._FilterDatabase" localSheetId="2" hidden="1">'ADMINISTRATIVO UNISALUD'!$O$1:$O$37</definedName>
    <definedName name="_xlnm._FilterDatabase" localSheetId="18" hidden="1">'ARCHIVO HISTÓRICO '!$B$9:$T$19</definedName>
    <definedName name="_xlnm._FilterDatabase" localSheetId="3" hidden="1">'ASISTENCIAL UNISALUD'!$N$1:$N$77</definedName>
    <definedName name="_xlnm._FilterDatabase" localSheetId="9" hidden="1">'BIENESTAR UNIVERSITARIO'!$S$1:$S$60</definedName>
    <definedName name="_xlnm._FilterDatabase" localSheetId="27" hidden="1">C.I.C!$Q$1:$Q$32</definedName>
    <definedName name="_xlnm._FilterDatabase" localSheetId="14" hidden="1">CALIDAD!$A$9:$S$24</definedName>
    <definedName name="_xlnm._FilterDatabase" localSheetId="1" hidden="1">'CGR 2015'!$A$8:$W$141</definedName>
    <definedName name="_xlnm._FilterDatabase" localSheetId="20" hidden="1">'CGR 2018-2019'!$G$1:$G$151</definedName>
    <definedName name="_xlnm._FilterDatabase" localSheetId="16" hidden="1">'COMISIÓN ACADÉMICA '!$B$1:$U$9</definedName>
    <definedName name="_xlnm._FilterDatabase" localSheetId="4" hidden="1">'COMISIONES DE ESTUDIO '!$N$1:$N$39</definedName>
    <definedName name="_xlnm._FilterDatabase" localSheetId="10" hidden="1">'CONTRATACIÓN - PROVEEDORES'!$R$1:$R$26</definedName>
    <definedName name="_xlnm._FilterDatabase" localSheetId="29" hidden="1">'CONTROL PM'!$A$2:$R$16</definedName>
    <definedName name="_xlnm._FilterDatabase" localSheetId="23" hidden="1">Estampilla!$B$1:$V$14</definedName>
    <definedName name="_xlnm._FilterDatabase" localSheetId="22" hidden="1">'ESTIMULOS ACADÉMICOS'!$B$1:$U$8</definedName>
    <definedName name="_xlnm._FilterDatabase" localSheetId="12" hidden="1">'EVALUACIÓN DOCENTE '!$B$1:$V$11</definedName>
    <definedName name="_xlnm._FilterDatabase" localSheetId="8" hidden="1">'GESTIÓN AMBIENTAL'!$A$11:$V$33</definedName>
    <definedName name="_xlnm._FilterDatabase" localSheetId="19" hidden="1">'INFORMES GESTIÓN'!$A$9:$U$9</definedName>
    <definedName name="_xlnm._FilterDatabase" localSheetId="28" hidden="1">'Legalización avances'!$Q$1:$Q$29</definedName>
    <definedName name="_xlnm._FilterDatabase" localSheetId="26" hidden="1">'PDI '!$A$11:$S$11</definedName>
    <definedName name="_xlnm._FilterDatabase" localSheetId="7" hidden="1">POSGRADOS!$A$7:$X$37</definedName>
    <definedName name="_xlnm._FilterDatabase" localSheetId="5" hidden="1">PQRSF!$A$9:$U$10</definedName>
    <definedName name="_xlnm._FilterDatabase" localSheetId="15" hidden="1">'PRESUPUESTO  '!$P$1:$P$24</definedName>
    <definedName name="_xlnm._FilterDatabase" localSheetId="11" hidden="1">'PROCESOS DISCIPLINARIOS'!$A$10:$U$10</definedName>
    <definedName name="_xlnm._FilterDatabase" localSheetId="25" hidden="1">'Programa Auditoría'!$A$9:$U$9</definedName>
    <definedName name="_xlnm._FilterDatabase" localSheetId="13" hidden="1">'SELECCIÓN DOCENTE '!$B$1:$U$9</definedName>
    <definedName name="_xlnm._FilterDatabase" localSheetId="21" hidden="1">'TALENTO HUMANO'!$Q$1:$Q$61</definedName>
    <definedName name="_xlnm._FilterDatabase" localSheetId="24" hidden="1">'TH Unisalud'!$B$1:$V$20</definedName>
    <definedName name="_xlnm._FilterDatabase" localSheetId="17" hidden="1">TRANSPORTE!$A$8:$Z$33</definedName>
    <definedName name="_xlnm.Print_Area" localSheetId="9">'BIENESTAR UNIVERSITARIO'!$A$1:$X$35</definedName>
    <definedName name="_xlnm.Print_Area" localSheetId="10">'CONTRATACIÓN - PROVEEDORES'!$A$2:$W$26</definedName>
    <definedName name="_xlnm.Print_Area" localSheetId="0">MONITORIAS!$A$1:$X$32</definedName>
    <definedName name="Calidad_Académica" localSheetId="8">[1]Datos!$D$8:$D$19</definedName>
    <definedName name="Calidad_Académica" localSheetId="19">[2]Datos!$D$8:$D$19</definedName>
    <definedName name="Calidad_Académica" localSheetId="26">[3]Datos!$D$8:$D$19</definedName>
    <definedName name="Calidad_Académica">[1]Datos!$D$8:$D$19</definedName>
    <definedName name="Fuente" localSheetId="19">[4]Datos!$C$6:$C$10</definedName>
    <definedName name="Fuente">[5]Datos!$C$6:$C$10</definedName>
    <definedName name="_xlnm.Print_Titles" localSheetId="3">'ASISTENCIAL UNISALUD'!$1:$10</definedName>
    <definedName name="_xlnm.Print_Titles" localSheetId="9">'BIENESTAR UNIVERSITARIO'!$1:$10</definedName>
    <definedName name="_xlnm.Print_Titles" localSheetId="0">MONITORIAS!$1:$11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5" i="70" l="1"/>
  <c r="E25" i="70"/>
  <c r="F25" i="70"/>
  <c r="G25" i="70"/>
  <c r="H25" i="70"/>
  <c r="I25" i="70"/>
  <c r="K26" i="68"/>
  <c r="J8" i="1"/>
  <c r="I8" i="1"/>
  <c r="Q15" i="69"/>
  <c r="U29" i="69"/>
  <c r="S23" i="69"/>
  <c r="U28" i="69" s="1"/>
  <c r="P23" i="69"/>
  <c r="Q23" i="69" s="1"/>
  <c r="I23" i="69"/>
  <c r="U32" i="69" s="1"/>
  <c r="S22" i="69"/>
  <c r="Q22" i="69"/>
  <c r="L22" i="69"/>
  <c r="O22" i="69" s="1"/>
  <c r="S21" i="69"/>
  <c r="Q21" i="69"/>
  <c r="O21" i="69"/>
  <c r="N21" i="69"/>
  <c r="L21" i="69"/>
  <c r="S20" i="69"/>
  <c r="U31" i="69" s="1"/>
  <c r="Q20" i="69"/>
  <c r="L20" i="69"/>
  <c r="O20" i="69" s="1"/>
  <c r="S19" i="69"/>
  <c r="Q19" i="69"/>
  <c r="N19" i="69"/>
  <c r="L19" i="69"/>
  <c r="O19" i="69" s="1"/>
  <c r="S18" i="69"/>
  <c r="Q18" i="69"/>
  <c r="O18" i="69"/>
  <c r="N18" i="69"/>
  <c r="L18" i="69"/>
  <c r="S17" i="69"/>
  <c r="Q17" i="69"/>
  <c r="N17" i="69"/>
  <c r="L17" i="69"/>
  <c r="O17" i="69" s="1"/>
  <c r="S16" i="69"/>
  <c r="Q16" i="69"/>
  <c r="L16" i="69"/>
  <c r="O16" i="69" s="1"/>
  <c r="S15" i="69"/>
  <c r="L15" i="69"/>
  <c r="N15" i="69" s="1"/>
  <c r="S14" i="69"/>
  <c r="Q14" i="69"/>
  <c r="L14" i="69"/>
  <c r="O14" i="69" s="1"/>
  <c r="S13" i="69"/>
  <c r="Q13" i="69"/>
  <c r="O13" i="69"/>
  <c r="N13" i="69"/>
  <c r="L13" i="69"/>
  <c r="S12" i="69"/>
  <c r="Q12" i="69"/>
  <c r="L12" i="69"/>
  <c r="O12" i="69" s="1"/>
  <c r="N12" i="69" l="1"/>
  <c r="O15" i="69"/>
  <c r="N20" i="69"/>
  <c r="N14" i="69"/>
  <c r="N22" i="69"/>
  <c r="N16" i="69"/>
  <c r="U30" i="69"/>
  <c r="K25" i="68" l="1"/>
  <c r="J31" i="1" l="1"/>
  <c r="I31" i="1"/>
  <c r="U26" i="67"/>
  <c r="P20" i="67"/>
  <c r="Q20" i="67" s="1"/>
  <c r="I20" i="67"/>
  <c r="U29" i="67" s="1"/>
  <c r="S19" i="67"/>
  <c r="U28" i="67" s="1"/>
  <c r="Q19" i="67"/>
  <c r="L19" i="67"/>
  <c r="O19" i="67" s="1"/>
  <c r="S18" i="67"/>
  <c r="Q18" i="67"/>
  <c r="O18" i="67"/>
  <c r="N18" i="67"/>
  <c r="L18" i="67"/>
  <c r="S17" i="67"/>
  <c r="Q17" i="67"/>
  <c r="O17" i="67"/>
  <c r="L17" i="67"/>
  <c r="N17" i="67" s="1"/>
  <c r="S16" i="67"/>
  <c r="Q16" i="67"/>
  <c r="L16" i="67"/>
  <c r="O16" i="67" s="1"/>
  <c r="S15" i="67"/>
  <c r="Q15" i="67"/>
  <c r="L15" i="67"/>
  <c r="O15" i="67" s="1"/>
  <c r="S14" i="67"/>
  <c r="Q14" i="67"/>
  <c r="O14" i="67"/>
  <c r="N14" i="67"/>
  <c r="L14" i="67"/>
  <c r="S13" i="67"/>
  <c r="Q13" i="67"/>
  <c r="O13" i="67"/>
  <c r="L13" i="67"/>
  <c r="N13" i="67" s="1"/>
  <c r="S12" i="67"/>
  <c r="S20" i="67" s="1"/>
  <c r="U25" i="67" s="1"/>
  <c r="Q12" i="67"/>
  <c r="L12" i="67"/>
  <c r="O12" i="67" s="1"/>
  <c r="N15" i="67" l="1"/>
  <c r="N12" i="67"/>
  <c r="N19" i="67"/>
  <c r="N16" i="67"/>
  <c r="U27" i="67"/>
  <c r="T12" i="19"/>
  <c r="T13" i="19"/>
  <c r="T14" i="19"/>
  <c r="T15" i="19"/>
  <c r="T16" i="19"/>
  <c r="T17" i="19"/>
  <c r="T18" i="19"/>
  <c r="T19" i="19"/>
  <c r="T20" i="19"/>
  <c r="T21" i="19"/>
  <c r="T22" i="19"/>
  <c r="T23" i="19"/>
  <c r="T24" i="19"/>
  <c r="T25" i="19"/>
  <c r="T11" i="19"/>
  <c r="S33" i="38" l="1"/>
  <c r="S32" i="38"/>
  <c r="S30" i="38"/>
  <c r="S26" i="38"/>
  <c r="S23" i="38"/>
  <c r="S22" i="38"/>
  <c r="S21" i="38"/>
  <c r="S20" i="38"/>
  <c r="S19" i="38"/>
  <c r="S18" i="38"/>
  <c r="S17" i="38"/>
  <c r="S16" i="38"/>
  <c r="S15" i="38"/>
  <c r="Q21" i="38"/>
  <c r="Q20" i="38"/>
  <c r="J27" i="1" l="1"/>
  <c r="I27" i="1"/>
  <c r="P14" i="66"/>
  <c r="Q14" i="66" s="1"/>
  <c r="I14" i="66"/>
  <c r="S13" i="66"/>
  <c r="Q13" i="66"/>
  <c r="O13" i="66"/>
  <c r="N13" i="66"/>
  <c r="L13" i="66"/>
  <c r="S12" i="66"/>
  <c r="Q12" i="66"/>
  <c r="N12" i="66"/>
  <c r="L12" i="66"/>
  <c r="O12" i="66" s="1"/>
  <c r="S11" i="66"/>
  <c r="Q11" i="66"/>
  <c r="O11" i="66"/>
  <c r="N11" i="66"/>
  <c r="L11" i="66"/>
  <c r="S10" i="66"/>
  <c r="Q10" i="66"/>
  <c r="L10" i="66"/>
  <c r="N10" i="66" s="1"/>
  <c r="S9" i="66"/>
  <c r="S14" i="66" s="1"/>
  <c r="Q9" i="66"/>
  <c r="L9" i="66"/>
  <c r="O9" i="66" s="1"/>
  <c r="P55" i="64"/>
  <c r="I55" i="64"/>
  <c r="S54" i="64"/>
  <c r="Q54" i="64"/>
  <c r="L54" i="64"/>
  <c r="N54" i="64" s="1"/>
  <c r="S53" i="64"/>
  <c r="Q53" i="64"/>
  <c r="L53" i="64"/>
  <c r="N53" i="64" s="1"/>
  <c r="S52" i="64"/>
  <c r="Q52" i="64"/>
  <c r="O52" i="64"/>
  <c r="L52" i="64"/>
  <c r="N52" i="64" s="1"/>
  <c r="S51" i="64"/>
  <c r="Q51" i="64"/>
  <c r="L51" i="64"/>
  <c r="O51" i="64" s="1"/>
  <c r="S50" i="64"/>
  <c r="Q50" i="64"/>
  <c r="L50" i="64"/>
  <c r="O50" i="64" s="1"/>
  <c r="S49" i="64"/>
  <c r="Q49" i="64"/>
  <c r="L49" i="64"/>
  <c r="N49" i="64" s="1"/>
  <c r="S48" i="64"/>
  <c r="Q48" i="64"/>
  <c r="L48" i="64"/>
  <c r="N48" i="64" s="1"/>
  <c r="S47" i="64"/>
  <c r="Q47" i="64"/>
  <c r="L47" i="64"/>
  <c r="O47" i="64" s="1"/>
  <c r="S46" i="64"/>
  <c r="Q46" i="64"/>
  <c r="L46" i="64"/>
  <c r="N46" i="64" s="1"/>
  <c r="S43" i="64"/>
  <c r="Q43" i="64"/>
  <c r="L43" i="64"/>
  <c r="N43" i="64" s="1"/>
  <c r="S42" i="64"/>
  <c r="Q42" i="64"/>
  <c r="L42" i="64"/>
  <c r="N42" i="64" s="1"/>
  <c r="S41" i="64"/>
  <c r="Q41" i="64"/>
  <c r="L41" i="64"/>
  <c r="O41" i="64" s="1"/>
  <c r="S40" i="64"/>
  <c r="Q40" i="64"/>
  <c r="L40" i="64"/>
  <c r="O40" i="64" s="1"/>
  <c r="S39" i="64"/>
  <c r="Q39" i="64"/>
  <c r="L39" i="64"/>
  <c r="N39" i="64" s="1"/>
  <c r="S38" i="64"/>
  <c r="Q38" i="64"/>
  <c r="L38" i="64"/>
  <c r="N38" i="64" s="1"/>
  <c r="S37" i="64"/>
  <c r="Q37" i="64"/>
  <c r="L37" i="64"/>
  <c r="N37" i="64" s="1"/>
  <c r="S36" i="64"/>
  <c r="Q36" i="64"/>
  <c r="L36" i="64"/>
  <c r="O36" i="64" s="1"/>
  <c r="S35" i="64"/>
  <c r="Q35" i="64"/>
  <c r="L35" i="64"/>
  <c r="N35" i="64" s="1"/>
  <c r="S34" i="64"/>
  <c r="Q34" i="64"/>
  <c r="L34" i="64"/>
  <c r="N34" i="64" s="1"/>
  <c r="S33" i="64"/>
  <c r="Q33" i="64"/>
  <c r="L33" i="64"/>
  <c r="O33" i="64" s="1"/>
  <c r="S27" i="64"/>
  <c r="Q27" i="64"/>
  <c r="L27" i="64"/>
  <c r="O27" i="64" s="1"/>
  <c r="S26" i="64"/>
  <c r="Q26" i="64"/>
  <c r="L26" i="64"/>
  <c r="O26" i="64" s="1"/>
  <c r="S23" i="64"/>
  <c r="Q23" i="64"/>
  <c r="L23" i="64"/>
  <c r="N23" i="64" s="1"/>
  <c r="S22" i="64"/>
  <c r="Q22" i="64"/>
  <c r="L22" i="64"/>
  <c r="N22" i="64" s="1"/>
  <c r="S21" i="64"/>
  <c r="Q21" i="64"/>
  <c r="L21" i="64"/>
  <c r="O21" i="64" s="1"/>
  <c r="S20" i="64"/>
  <c r="Q20" i="64"/>
  <c r="L20" i="64"/>
  <c r="N20" i="64" s="1"/>
  <c r="S19" i="64"/>
  <c r="Q19" i="64"/>
  <c r="L19" i="64"/>
  <c r="O19" i="64" s="1"/>
  <c r="S18" i="64"/>
  <c r="Q18" i="64"/>
  <c r="L18" i="64"/>
  <c r="O18" i="64" s="1"/>
  <c r="S17" i="64"/>
  <c r="Q17" i="64"/>
  <c r="L17" i="64"/>
  <c r="O17" i="64" s="1"/>
  <c r="S16" i="64"/>
  <c r="Q16" i="64"/>
  <c r="L16" i="64"/>
  <c r="O16" i="64" s="1"/>
  <c r="S15" i="64"/>
  <c r="Q15" i="64"/>
  <c r="L15" i="64"/>
  <c r="N15" i="64" s="1"/>
  <c r="S14" i="64"/>
  <c r="Q14" i="64"/>
  <c r="L14" i="64"/>
  <c r="N14" i="64" s="1"/>
  <c r="S13" i="64"/>
  <c r="Q13" i="64"/>
  <c r="L13" i="64"/>
  <c r="N13" i="64" s="1"/>
  <c r="S12" i="64"/>
  <c r="Q12" i="64"/>
  <c r="O12" i="64"/>
  <c r="L12" i="64"/>
  <c r="N12" i="64" s="1"/>
  <c r="S11" i="64"/>
  <c r="Q11" i="64"/>
  <c r="L11" i="64"/>
  <c r="N11" i="64" s="1"/>
  <c r="S10" i="64"/>
  <c r="Q10" i="64"/>
  <c r="L10" i="64"/>
  <c r="S9" i="64"/>
  <c r="Q9" i="64"/>
  <c r="L9" i="64"/>
  <c r="O9" i="64" s="1"/>
  <c r="J15" i="1"/>
  <c r="I15" i="1"/>
  <c r="S17" i="63"/>
  <c r="P17" i="63"/>
  <c r="I17" i="63"/>
  <c r="Q17" i="63" s="1"/>
  <c r="S16" i="63"/>
  <c r="Q16" i="63"/>
  <c r="L16" i="63"/>
  <c r="O16" i="63" s="1"/>
  <c r="S15" i="63"/>
  <c r="Q15" i="63"/>
  <c r="L15" i="63"/>
  <c r="O15" i="63" s="1"/>
  <c r="S14" i="63"/>
  <c r="Q14" i="63"/>
  <c r="O14" i="63"/>
  <c r="N14" i="63"/>
  <c r="L14" i="63"/>
  <c r="S13" i="63"/>
  <c r="Q13" i="63"/>
  <c r="O13" i="63"/>
  <c r="L13" i="63"/>
  <c r="N13" i="63" s="1"/>
  <c r="S12" i="63"/>
  <c r="Q12" i="63"/>
  <c r="N12" i="63"/>
  <c r="L12" i="63"/>
  <c r="O12" i="63" s="1"/>
  <c r="S11" i="63"/>
  <c r="Q11" i="63"/>
  <c r="N11" i="63"/>
  <c r="L11" i="63"/>
  <c r="O11" i="63" s="1"/>
  <c r="S10" i="63"/>
  <c r="Q10" i="63"/>
  <c r="O10" i="63"/>
  <c r="N10" i="63"/>
  <c r="L10" i="63"/>
  <c r="S9" i="63"/>
  <c r="Q9" i="63"/>
  <c r="O9" i="63"/>
  <c r="L9" i="63"/>
  <c r="N9" i="63" s="1"/>
  <c r="S14" i="62"/>
  <c r="S13" i="62"/>
  <c r="S12" i="62"/>
  <c r="S11" i="62"/>
  <c r="S10" i="62"/>
  <c r="S9" i="62"/>
  <c r="S15" i="62" s="1"/>
  <c r="J17" i="1" s="1"/>
  <c r="I17" i="1"/>
  <c r="Q15" i="62"/>
  <c r="P15" i="62"/>
  <c r="I15" i="62"/>
  <c r="Q14" i="62"/>
  <c r="L14" i="62"/>
  <c r="O14" i="62" s="1"/>
  <c r="Q13" i="62"/>
  <c r="L13" i="62"/>
  <c r="O13" i="62" s="1"/>
  <c r="Q12" i="62"/>
  <c r="O12" i="62"/>
  <c r="N12" i="62"/>
  <c r="L12" i="62"/>
  <c r="Q11" i="62"/>
  <c r="O11" i="62"/>
  <c r="L11" i="62"/>
  <c r="N11" i="62" s="1"/>
  <c r="Q10" i="62"/>
  <c r="L10" i="62"/>
  <c r="O10" i="62" s="1"/>
  <c r="Q9" i="62"/>
  <c r="L9" i="62"/>
  <c r="N9" i="62" s="1"/>
  <c r="J16" i="1"/>
  <c r="I16" i="1"/>
  <c r="S18" i="61"/>
  <c r="P18" i="61"/>
  <c r="Q18" i="61" s="1"/>
  <c r="I18" i="61"/>
  <c r="S17" i="61"/>
  <c r="Q17" i="61"/>
  <c r="L17" i="61"/>
  <c r="N17" i="61" s="1"/>
  <c r="S16" i="61"/>
  <c r="Q16" i="61"/>
  <c r="L16" i="61"/>
  <c r="O16" i="61" s="1"/>
  <c r="S15" i="61"/>
  <c r="Q15" i="61"/>
  <c r="O15" i="61"/>
  <c r="N15" i="61"/>
  <c r="L15" i="61"/>
  <c r="S14" i="61"/>
  <c r="Q14" i="61"/>
  <c r="L14" i="61"/>
  <c r="N14" i="61" s="1"/>
  <c r="S13" i="61"/>
  <c r="Q13" i="61"/>
  <c r="L13" i="61"/>
  <c r="O13" i="61" s="1"/>
  <c r="S11" i="61"/>
  <c r="Q11" i="61"/>
  <c r="O11" i="61"/>
  <c r="N11" i="61"/>
  <c r="L11" i="61"/>
  <c r="U26" i="15"/>
  <c r="U27" i="15"/>
  <c r="U28" i="15"/>
  <c r="U29" i="15"/>
  <c r="U30" i="15"/>
  <c r="U31" i="15"/>
  <c r="U32" i="15"/>
  <c r="U33" i="15"/>
  <c r="U34" i="15"/>
  <c r="U35" i="15"/>
  <c r="U25" i="15"/>
  <c r="U13" i="15"/>
  <c r="U14" i="15"/>
  <c r="U15" i="15"/>
  <c r="U16" i="15"/>
  <c r="U17" i="15"/>
  <c r="U18" i="15"/>
  <c r="U19" i="15"/>
  <c r="U20" i="15"/>
  <c r="U21" i="15"/>
  <c r="U22" i="15"/>
  <c r="U23" i="15"/>
  <c r="U12" i="15"/>
  <c r="U9" i="15"/>
  <c r="J6" i="1"/>
  <c r="I6" i="1"/>
  <c r="M26" i="60"/>
  <c r="N26" i="60" s="1"/>
  <c r="H26" i="60"/>
  <c r="T32" i="60" s="1"/>
  <c r="N25" i="60"/>
  <c r="L25" i="60"/>
  <c r="Q25" i="60" s="1"/>
  <c r="Q24" i="60"/>
  <c r="N24" i="60"/>
  <c r="L24" i="60"/>
  <c r="O24" i="60" s="1"/>
  <c r="P24" i="60" s="1"/>
  <c r="Q23" i="60"/>
  <c r="N23" i="60"/>
  <c r="O23" i="60" s="1"/>
  <c r="P23" i="60" s="1"/>
  <c r="L23" i="60"/>
  <c r="N22" i="60"/>
  <c r="L22" i="60"/>
  <c r="Q22" i="60" s="1"/>
  <c r="Q21" i="60"/>
  <c r="N21" i="60"/>
  <c r="L21" i="60"/>
  <c r="O21" i="60" s="1"/>
  <c r="P21" i="60" s="1"/>
  <c r="N20" i="60"/>
  <c r="L20" i="60"/>
  <c r="O20" i="60" s="1"/>
  <c r="P20" i="60" s="1"/>
  <c r="O19" i="60"/>
  <c r="P19" i="60" s="1"/>
  <c r="N19" i="60"/>
  <c r="L19" i="60"/>
  <c r="Q19" i="60" s="1"/>
  <c r="Q16" i="60"/>
  <c r="O16" i="60"/>
  <c r="P16" i="60" s="1"/>
  <c r="N16" i="60"/>
  <c r="L16" i="60"/>
  <c r="N15" i="60"/>
  <c r="L15" i="60"/>
  <c r="Q15" i="60" s="1"/>
  <c r="Q13" i="60"/>
  <c r="N13" i="60"/>
  <c r="L13" i="60"/>
  <c r="O13" i="60" s="1"/>
  <c r="P13" i="60" s="1"/>
  <c r="Q12" i="60"/>
  <c r="N12" i="60"/>
  <c r="O12" i="60" s="1"/>
  <c r="P12" i="60" s="1"/>
  <c r="L12" i="60"/>
  <c r="L26" i="60" s="1"/>
  <c r="O39" i="64" l="1"/>
  <c r="O53" i="64"/>
  <c r="N40" i="64"/>
  <c r="S55" i="64"/>
  <c r="J26" i="1" s="1"/>
  <c r="O43" i="64"/>
  <c r="O20" i="64"/>
  <c r="O49" i="64"/>
  <c r="N50" i="64"/>
  <c r="O35" i="64"/>
  <c r="O42" i="64"/>
  <c r="N9" i="64"/>
  <c r="N19" i="64"/>
  <c r="O11" i="64"/>
  <c r="O15" i="64"/>
  <c r="N17" i="64"/>
  <c r="O23" i="64"/>
  <c r="N27" i="64"/>
  <c r="O34" i="64"/>
  <c r="O38" i="64"/>
  <c r="O48" i="64"/>
  <c r="O14" i="64"/>
  <c r="N16" i="64"/>
  <c r="O22" i="64"/>
  <c r="N26" i="64"/>
  <c r="O37" i="64"/>
  <c r="Q55" i="64"/>
  <c r="I26" i="1" s="1"/>
  <c r="O10" i="66"/>
  <c r="N9" i="66"/>
  <c r="N21" i="64"/>
  <c r="N36" i="64"/>
  <c r="O13" i="64"/>
  <c r="N18" i="64"/>
  <c r="N33" i="64"/>
  <c r="N41" i="64"/>
  <c r="O46" i="64"/>
  <c r="N51" i="64"/>
  <c r="O54" i="64"/>
  <c r="N47" i="64"/>
  <c r="N16" i="63"/>
  <c r="N15" i="63"/>
  <c r="O9" i="62"/>
  <c r="N14" i="62"/>
  <c r="N13" i="62"/>
  <c r="N10" i="62"/>
  <c r="N16" i="61"/>
  <c r="O17" i="61"/>
  <c r="O14" i="61"/>
  <c r="N13" i="61"/>
  <c r="Q26" i="60"/>
  <c r="T31" i="60" s="1"/>
  <c r="O26" i="60"/>
  <c r="O15" i="60"/>
  <c r="P15" i="60" s="1"/>
  <c r="P26" i="60" s="1"/>
  <c r="T33" i="60" s="1"/>
  <c r="O25" i="60"/>
  <c r="P25" i="60" s="1"/>
  <c r="Q20" i="60"/>
  <c r="O22" i="60"/>
  <c r="P22" i="60" s="1"/>
  <c r="T34" i="60"/>
  <c r="J23" i="1" l="1"/>
  <c r="I23" i="1"/>
  <c r="U19" i="59"/>
  <c r="P19" i="59"/>
  <c r="I19" i="59"/>
  <c r="U18" i="59"/>
  <c r="Q18" i="59"/>
  <c r="L18" i="59"/>
  <c r="O18" i="59" s="1"/>
  <c r="U17" i="59"/>
  <c r="S17" i="59"/>
  <c r="Q17" i="59"/>
  <c r="R17" i="59" s="1"/>
  <c r="O17" i="59"/>
  <c r="L17" i="59"/>
  <c r="N17" i="59" s="1"/>
  <c r="U16" i="59"/>
  <c r="S16" i="59"/>
  <c r="Q16" i="59"/>
  <c r="R16" i="59" s="1"/>
  <c r="O16" i="59"/>
  <c r="N16" i="59"/>
  <c r="L16" i="59"/>
  <c r="C16" i="59"/>
  <c r="B16" i="59"/>
  <c r="U15" i="59"/>
  <c r="Q15" i="59"/>
  <c r="N15" i="59"/>
  <c r="L15" i="59"/>
  <c r="O15" i="59" s="1"/>
  <c r="U14" i="59"/>
  <c r="S14" i="59"/>
  <c r="Q14" i="59"/>
  <c r="L14" i="59"/>
  <c r="R14" i="59" s="1"/>
  <c r="U13" i="59"/>
  <c r="S13" i="59"/>
  <c r="Q13" i="59"/>
  <c r="R13" i="59" s="1"/>
  <c r="L13" i="59"/>
  <c r="O13" i="59" s="1"/>
  <c r="C13" i="59"/>
  <c r="B13" i="59"/>
  <c r="U12" i="59"/>
  <c r="S12" i="59"/>
  <c r="Q12" i="59"/>
  <c r="L12" i="59"/>
  <c r="R12" i="59" s="1"/>
  <c r="U11" i="59"/>
  <c r="S11" i="59"/>
  <c r="Q11" i="59"/>
  <c r="R11" i="59" s="1"/>
  <c r="L11" i="59"/>
  <c r="O11" i="59" s="1"/>
  <c r="U10" i="59"/>
  <c r="S10" i="59"/>
  <c r="R10" i="59"/>
  <c r="Q10" i="59"/>
  <c r="Q19" i="59" s="1"/>
  <c r="O10" i="59"/>
  <c r="L10" i="59"/>
  <c r="N10" i="59" s="1"/>
  <c r="C10" i="59"/>
  <c r="B10" i="59"/>
  <c r="N18" i="59" l="1"/>
  <c r="N12" i="59"/>
  <c r="N14" i="59"/>
  <c r="N11" i="59"/>
  <c r="O12" i="59"/>
  <c r="N13" i="59"/>
  <c r="O14" i="59"/>
  <c r="T15" i="49" l="1"/>
  <c r="J18" i="1"/>
  <c r="I18" i="1"/>
  <c r="O28" i="58"/>
  <c r="P28" i="58" s="1"/>
  <c r="H28" i="58"/>
  <c r="R27" i="58"/>
  <c r="P27" i="58"/>
  <c r="N27" i="58"/>
  <c r="K27" i="58"/>
  <c r="M27" i="58" s="1"/>
  <c r="A27" i="58"/>
  <c r="R26" i="58"/>
  <c r="P26" i="58"/>
  <c r="K26" i="58"/>
  <c r="N26" i="58" s="1"/>
  <c r="A26" i="58"/>
  <c r="A25" i="58"/>
  <c r="R24" i="58"/>
  <c r="P24" i="58"/>
  <c r="K24" i="58"/>
  <c r="N24" i="58" s="1"/>
  <c r="A24" i="58"/>
  <c r="R23" i="58"/>
  <c r="P23" i="58"/>
  <c r="N23" i="58"/>
  <c r="M23" i="58"/>
  <c r="K23" i="58"/>
  <c r="A23" i="58"/>
  <c r="A22" i="58"/>
  <c r="A21" i="58"/>
  <c r="A20" i="58"/>
  <c r="A19" i="58"/>
  <c r="A18" i="58"/>
  <c r="R17" i="58"/>
  <c r="P17" i="58"/>
  <c r="K17" i="58"/>
  <c r="N17" i="58" s="1"/>
  <c r="A17" i="58"/>
  <c r="A16" i="58"/>
  <c r="A15" i="58"/>
  <c r="R14" i="58"/>
  <c r="R28" i="58" s="1"/>
  <c r="P14" i="58"/>
  <c r="K14" i="58"/>
  <c r="N14" i="58" s="1"/>
  <c r="A14" i="58"/>
  <c r="A13" i="58"/>
  <c r="R12" i="58"/>
  <c r="P12" i="58"/>
  <c r="K12" i="58"/>
  <c r="N12" i="58" s="1"/>
  <c r="A12" i="58"/>
  <c r="D9" i="58"/>
  <c r="A9" i="58"/>
  <c r="D8" i="58"/>
  <c r="A8" i="58"/>
  <c r="T24" i="55"/>
  <c r="S14" i="57"/>
  <c r="J22" i="1" s="1"/>
  <c r="T16" i="49"/>
  <c r="T17" i="49"/>
  <c r="T18" i="49"/>
  <c r="T10" i="49"/>
  <c r="T11" i="49"/>
  <c r="T9" i="49"/>
  <c r="P14" i="57"/>
  <c r="S13" i="57"/>
  <c r="L13" i="57"/>
  <c r="N13" i="57" s="1"/>
  <c r="I13" i="57"/>
  <c r="Q13" i="57" s="1"/>
  <c r="E13" i="57"/>
  <c r="D13" i="57"/>
  <c r="C13" i="57"/>
  <c r="B13" i="57"/>
  <c r="A13" i="57"/>
  <c r="S12" i="57"/>
  <c r="L12" i="57"/>
  <c r="O12" i="57" s="1"/>
  <c r="I12" i="57"/>
  <c r="Q12" i="57" s="1"/>
  <c r="H12" i="57"/>
  <c r="F12" i="57"/>
  <c r="E12" i="57"/>
  <c r="D12" i="57"/>
  <c r="C12" i="57"/>
  <c r="B12" i="57"/>
  <c r="A12" i="57"/>
  <c r="S11" i="57"/>
  <c r="L11" i="57"/>
  <c r="O11" i="57" s="1"/>
  <c r="I11" i="57"/>
  <c r="Q11" i="57" s="1"/>
  <c r="H11" i="57"/>
  <c r="F11" i="57"/>
  <c r="E11" i="57"/>
  <c r="D11" i="57"/>
  <c r="C11" i="57"/>
  <c r="B11" i="57"/>
  <c r="A11" i="57"/>
  <c r="S10" i="57"/>
  <c r="O10" i="57"/>
  <c r="N10" i="57"/>
  <c r="L10" i="57"/>
  <c r="I10" i="57"/>
  <c r="Q10" i="57" s="1"/>
  <c r="H10" i="57"/>
  <c r="F10" i="57"/>
  <c r="E10" i="57"/>
  <c r="D10" i="57"/>
  <c r="C10" i="57"/>
  <c r="B10" i="57"/>
  <c r="A10" i="57"/>
  <c r="Q14" i="57" l="1"/>
  <c r="I22" i="1" s="1"/>
  <c r="M14" i="58"/>
  <c r="M17" i="58"/>
  <c r="M26" i="58"/>
  <c r="M12" i="58"/>
  <c r="M24" i="58"/>
  <c r="N11" i="57"/>
  <c r="O13" i="57"/>
  <c r="I14" i="57"/>
  <c r="N12" i="57"/>
  <c r="I20" i="1" l="1"/>
  <c r="O24" i="55"/>
  <c r="P24" i="55" s="1"/>
  <c r="H24" i="55"/>
  <c r="T23" i="55"/>
  <c r="P23" i="55"/>
  <c r="K23" i="55"/>
  <c r="Q23" i="55" s="1"/>
  <c r="G23" i="55"/>
  <c r="F23" i="55"/>
  <c r="T22" i="55"/>
  <c r="P22" i="55"/>
  <c r="K22" i="55"/>
  <c r="M22" i="55" s="1"/>
  <c r="G22" i="55"/>
  <c r="F22" i="55"/>
  <c r="T21" i="55"/>
  <c r="P21" i="55"/>
  <c r="K21" i="55"/>
  <c r="N21" i="55" s="1"/>
  <c r="G21" i="55"/>
  <c r="F21" i="55"/>
  <c r="T20" i="55"/>
  <c r="P20" i="55"/>
  <c r="M20" i="55"/>
  <c r="K20" i="55"/>
  <c r="G20" i="55"/>
  <c r="F20" i="55"/>
  <c r="T19" i="55"/>
  <c r="R19" i="55"/>
  <c r="P19" i="55"/>
  <c r="K19" i="55"/>
  <c r="Q19" i="55" s="1"/>
  <c r="G19" i="55"/>
  <c r="F19" i="55"/>
  <c r="E19" i="55"/>
  <c r="D19" i="55"/>
  <c r="B19" i="55"/>
  <c r="A19" i="55"/>
  <c r="T18" i="55"/>
  <c r="P18" i="55"/>
  <c r="N18" i="55"/>
  <c r="M18" i="55"/>
  <c r="K18" i="55"/>
  <c r="G18" i="55"/>
  <c r="F18" i="55"/>
  <c r="E18" i="55"/>
  <c r="D18" i="55"/>
  <c r="T17" i="55"/>
  <c r="R17" i="55"/>
  <c r="Q17" i="55"/>
  <c r="P17" i="55"/>
  <c r="N17" i="55"/>
  <c r="K17" i="55"/>
  <c r="M17" i="55" s="1"/>
  <c r="G17" i="55"/>
  <c r="F17" i="55"/>
  <c r="E17" i="55"/>
  <c r="D17" i="55"/>
  <c r="B17" i="55"/>
  <c r="A17" i="55"/>
  <c r="T16" i="55"/>
  <c r="R16" i="55"/>
  <c r="P16" i="55"/>
  <c r="N16" i="55"/>
  <c r="M16" i="55"/>
  <c r="K16" i="55"/>
  <c r="Q16" i="55" s="1"/>
  <c r="G16" i="55"/>
  <c r="F16" i="55"/>
  <c r="E16" i="55"/>
  <c r="D16" i="55"/>
  <c r="B16" i="55"/>
  <c r="A16" i="55"/>
  <c r="T15" i="55"/>
  <c r="J20" i="1" s="1"/>
  <c r="P15" i="55"/>
  <c r="N15" i="55"/>
  <c r="M15" i="55"/>
  <c r="K15" i="55"/>
  <c r="G15" i="55"/>
  <c r="F15" i="55"/>
  <c r="E15" i="55"/>
  <c r="D15" i="55"/>
  <c r="T14" i="55"/>
  <c r="R14" i="55"/>
  <c r="P14" i="55"/>
  <c r="K14" i="55"/>
  <c r="Q14" i="55" s="1"/>
  <c r="G14" i="55"/>
  <c r="F14" i="55"/>
  <c r="E14" i="55"/>
  <c r="D14" i="55"/>
  <c r="T13" i="55"/>
  <c r="R13" i="55"/>
  <c r="P13" i="55"/>
  <c r="Q13" i="55" s="1"/>
  <c r="N13" i="55"/>
  <c r="K13" i="55"/>
  <c r="M13" i="55" s="1"/>
  <c r="G13" i="55"/>
  <c r="F13" i="55"/>
  <c r="E13" i="55"/>
  <c r="D13" i="55"/>
  <c r="B13" i="55"/>
  <c r="A13" i="55"/>
  <c r="T12" i="55"/>
  <c r="R12" i="55"/>
  <c r="P12" i="55"/>
  <c r="K12" i="55"/>
  <c r="Q12" i="55" s="1"/>
  <c r="G12" i="55"/>
  <c r="F12" i="55"/>
  <c r="E12" i="55"/>
  <c r="D12" i="55"/>
  <c r="T11" i="55"/>
  <c r="R11" i="55"/>
  <c r="P11" i="55"/>
  <c r="N11" i="55"/>
  <c r="K11" i="55"/>
  <c r="M11" i="55" s="1"/>
  <c r="G11" i="55"/>
  <c r="F11" i="55"/>
  <c r="E11" i="55"/>
  <c r="D11" i="55"/>
  <c r="B11" i="55"/>
  <c r="A11" i="55"/>
  <c r="T10" i="55"/>
  <c r="R10" i="55"/>
  <c r="P10" i="55"/>
  <c r="K10" i="55"/>
  <c r="Q10" i="55" s="1"/>
  <c r="G10" i="55"/>
  <c r="F10" i="55"/>
  <c r="E10" i="55"/>
  <c r="B10" i="55"/>
  <c r="A10" i="55"/>
  <c r="N10" i="55" l="1"/>
  <c r="N12" i="55"/>
  <c r="N14" i="55"/>
  <c r="M19" i="55"/>
  <c r="M21" i="55"/>
  <c r="N22" i="55"/>
  <c r="N23" i="55"/>
  <c r="Q11" i="55"/>
  <c r="M12" i="55"/>
  <c r="M23" i="55"/>
  <c r="N19" i="55"/>
  <c r="M10" i="55"/>
  <c r="M14" i="55"/>
  <c r="N20" i="55"/>
  <c r="Q22" i="55"/>
  <c r="I70" i="44"/>
  <c r="N51" i="44"/>
  <c r="N52" i="44"/>
  <c r="N53" i="44"/>
  <c r="N54" i="44"/>
  <c r="N55" i="44"/>
  <c r="N56" i="44"/>
  <c r="N57" i="44"/>
  <c r="N58" i="44"/>
  <c r="N59" i="44"/>
  <c r="N60" i="44"/>
  <c r="N61" i="44"/>
  <c r="N62" i="44"/>
  <c r="N63" i="44"/>
  <c r="N64" i="44"/>
  <c r="N65" i="44"/>
  <c r="N66" i="44"/>
  <c r="N67" i="44"/>
  <c r="N68" i="44"/>
  <c r="N69" i="44"/>
  <c r="N50" i="44"/>
  <c r="N49" i="44"/>
  <c r="N47" i="44"/>
  <c r="N48" i="44"/>
  <c r="N46" i="44"/>
  <c r="N45" i="44"/>
  <c r="P70" i="44"/>
  <c r="J30" i="1" l="1"/>
  <c r="I30" i="1"/>
  <c r="O18" i="53"/>
  <c r="P18" i="53" s="1"/>
  <c r="H18" i="53"/>
  <c r="R17" i="53"/>
  <c r="P17" i="53"/>
  <c r="K17" i="53"/>
  <c r="N17" i="53" s="1"/>
  <c r="C17" i="53"/>
  <c r="R16" i="53"/>
  <c r="P16" i="53"/>
  <c r="N16" i="53"/>
  <c r="M16" i="53"/>
  <c r="K16" i="53"/>
  <c r="C16" i="53"/>
  <c r="R15" i="53"/>
  <c r="P15" i="53"/>
  <c r="K15" i="53"/>
  <c r="N15" i="53" s="1"/>
  <c r="C15" i="53"/>
  <c r="R14" i="53"/>
  <c r="P14" i="53"/>
  <c r="N14" i="53"/>
  <c r="K14" i="53"/>
  <c r="M14" i="53" s="1"/>
  <c r="C14" i="53"/>
  <c r="R13" i="53"/>
  <c r="P13" i="53"/>
  <c r="K13" i="53"/>
  <c r="N13" i="53" s="1"/>
  <c r="C13" i="53"/>
  <c r="R12" i="53"/>
  <c r="P12" i="53"/>
  <c r="N12" i="53"/>
  <c r="M12" i="53"/>
  <c r="K12" i="53"/>
  <c r="C12" i="53"/>
  <c r="R11" i="53"/>
  <c r="R18" i="53" s="1"/>
  <c r="P11" i="53"/>
  <c r="K11" i="53"/>
  <c r="N11" i="53" s="1"/>
  <c r="C11" i="53"/>
  <c r="R10" i="53"/>
  <c r="P10" i="53"/>
  <c r="N10" i="53"/>
  <c r="K10" i="53"/>
  <c r="M10" i="53" s="1"/>
  <c r="C10" i="53"/>
  <c r="M13" i="53" l="1"/>
  <c r="M17" i="53"/>
  <c r="M11" i="53"/>
  <c r="M15" i="53"/>
  <c r="J29" i="1"/>
  <c r="I29" i="1"/>
  <c r="T32" i="52" l="1"/>
  <c r="R32" i="52"/>
  <c r="J32" i="52"/>
  <c r="T31" i="52"/>
  <c r="R31" i="52"/>
  <c r="M31" i="52"/>
  <c r="P31" i="52" s="1"/>
  <c r="T30" i="52"/>
  <c r="R30" i="52"/>
  <c r="M30" i="52"/>
  <c r="P30" i="52" s="1"/>
  <c r="T29" i="52"/>
  <c r="R29" i="52"/>
  <c r="P29" i="52"/>
  <c r="O29" i="52"/>
  <c r="M29" i="52"/>
  <c r="T28" i="52"/>
  <c r="R28" i="52"/>
  <c r="P28" i="52"/>
  <c r="M28" i="52"/>
  <c r="O28" i="52" s="1"/>
  <c r="T27" i="52"/>
  <c r="R27" i="52"/>
  <c r="M27" i="52"/>
  <c r="P27" i="52" s="1"/>
  <c r="T26" i="52"/>
  <c r="R26" i="52"/>
  <c r="M26" i="52"/>
  <c r="P26" i="52" s="1"/>
  <c r="T25" i="52"/>
  <c r="R25" i="52"/>
  <c r="P25" i="52"/>
  <c r="O25" i="52"/>
  <c r="M25" i="52"/>
  <c r="T24" i="52"/>
  <c r="R24" i="52"/>
  <c r="P24" i="52"/>
  <c r="O24" i="52"/>
  <c r="M24" i="52"/>
  <c r="T23" i="52"/>
  <c r="R23" i="52"/>
  <c r="M23" i="52"/>
  <c r="P23" i="52" s="1"/>
  <c r="T22" i="52"/>
  <c r="R22" i="52"/>
  <c r="M22" i="52"/>
  <c r="P22" i="52" s="1"/>
  <c r="T21" i="52"/>
  <c r="R21" i="52"/>
  <c r="P21" i="52"/>
  <c r="O21" i="52"/>
  <c r="M21" i="52"/>
  <c r="T20" i="52"/>
  <c r="R20" i="52"/>
  <c r="P20" i="52"/>
  <c r="M20" i="52"/>
  <c r="O20" i="52" s="1"/>
  <c r="T19" i="52"/>
  <c r="R19" i="52"/>
  <c r="M19" i="52"/>
  <c r="P19" i="52" s="1"/>
  <c r="T18" i="52"/>
  <c r="R18" i="52"/>
  <c r="M18" i="52"/>
  <c r="O18" i="52" s="1"/>
  <c r="T17" i="52"/>
  <c r="R17" i="52"/>
  <c r="P17" i="52"/>
  <c r="O17" i="52"/>
  <c r="M17" i="52"/>
  <c r="T16" i="52"/>
  <c r="R16" i="52"/>
  <c r="P16" i="52"/>
  <c r="O16" i="52"/>
  <c r="M16" i="52"/>
  <c r="T15" i="52"/>
  <c r="R15" i="52"/>
  <c r="M15" i="52"/>
  <c r="P15" i="52" s="1"/>
  <c r="T14" i="52"/>
  <c r="R14" i="52"/>
  <c r="M14" i="52"/>
  <c r="O14" i="52" s="1"/>
  <c r="T13" i="52"/>
  <c r="R13" i="52"/>
  <c r="P13" i="52"/>
  <c r="O13" i="52"/>
  <c r="M13" i="52"/>
  <c r="T12" i="52"/>
  <c r="R12" i="52"/>
  <c r="P12" i="52"/>
  <c r="M12" i="52"/>
  <c r="O12" i="52" s="1"/>
  <c r="T11" i="52"/>
  <c r="R11" i="52"/>
  <c r="M11" i="52"/>
  <c r="P11" i="52" s="1"/>
  <c r="T10" i="52"/>
  <c r="R10" i="52"/>
  <c r="M10" i="52"/>
  <c r="O10" i="52" s="1"/>
  <c r="T9" i="52"/>
  <c r="R9" i="52"/>
  <c r="P9" i="52"/>
  <c r="O9" i="52"/>
  <c r="M9" i="52"/>
  <c r="O26" i="52" l="1"/>
  <c r="P10" i="52"/>
  <c r="O15" i="52"/>
  <c r="P18" i="52"/>
  <c r="O23" i="52"/>
  <c r="O31" i="52"/>
  <c r="O30" i="52"/>
  <c r="O22" i="52"/>
  <c r="O11" i="52"/>
  <c r="P14" i="52"/>
  <c r="O19" i="52"/>
  <c r="O27" i="52"/>
  <c r="R19" i="49" l="1"/>
  <c r="I28" i="1" s="1"/>
  <c r="J19" i="49"/>
  <c r="R18" i="49"/>
  <c r="R16" i="49"/>
  <c r="R17" i="49"/>
  <c r="P18" i="49"/>
  <c r="R15" i="49"/>
  <c r="O18" i="49"/>
  <c r="M16" i="49"/>
  <c r="P16" i="49" s="1"/>
  <c r="M17" i="49"/>
  <c r="O17" i="49" s="1"/>
  <c r="M18" i="49"/>
  <c r="M15" i="49"/>
  <c r="P15" i="49" s="1"/>
  <c r="R11" i="49"/>
  <c r="M11" i="49"/>
  <c r="P11" i="49" s="1"/>
  <c r="R10" i="49"/>
  <c r="M10" i="49"/>
  <c r="P10" i="49" s="1"/>
  <c r="T19" i="49"/>
  <c r="J28" i="1" s="1"/>
  <c r="R9" i="49"/>
  <c r="M9" i="49"/>
  <c r="P9" i="49" s="1"/>
  <c r="O15" i="49" l="1"/>
  <c r="P17" i="49"/>
  <c r="O16" i="49"/>
  <c r="O11" i="49"/>
  <c r="O10" i="49"/>
  <c r="O9" i="49"/>
  <c r="Q26" i="38" l="1"/>
  <c r="N12" i="44" l="1"/>
  <c r="N13" i="44"/>
  <c r="N14" i="44"/>
  <c r="N15" i="44"/>
  <c r="N16" i="44"/>
  <c r="N17" i="44"/>
  <c r="N18" i="44"/>
  <c r="N19" i="44"/>
  <c r="N20" i="44"/>
  <c r="N21" i="44"/>
  <c r="N22" i="44"/>
  <c r="N23" i="44"/>
  <c r="N24" i="44"/>
  <c r="N25" i="44"/>
  <c r="N26" i="44"/>
  <c r="N27" i="44"/>
  <c r="N28" i="44"/>
  <c r="N29" i="44"/>
  <c r="N30" i="44"/>
  <c r="N31" i="44"/>
  <c r="N32" i="44"/>
  <c r="N33" i="44"/>
  <c r="N34" i="44"/>
  <c r="N35" i="44"/>
  <c r="N36" i="44"/>
  <c r="N37" i="44"/>
  <c r="N38" i="44"/>
  <c r="N39" i="44"/>
  <c r="N40" i="44"/>
  <c r="N41" i="44"/>
  <c r="N42" i="44"/>
  <c r="N11" i="44"/>
  <c r="N10" i="44"/>
  <c r="S11" i="44" l="1"/>
  <c r="S12" i="44"/>
  <c r="S13" i="44"/>
  <c r="S14" i="44"/>
  <c r="S15" i="44"/>
  <c r="S16" i="44"/>
  <c r="S17" i="44"/>
  <c r="S18" i="44"/>
  <c r="S19" i="44"/>
  <c r="S20" i="44"/>
  <c r="S21" i="44"/>
  <c r="S22" i="44"/>
  <c r="S23" i="44"/>
  <c r="S24" i="44"/>
  <c r="S25" i="44"/>
  <c r="S26" i="44"/>
  <c r="S27" i="44"/>
  <c r="S28" i="44"/>
  <c r="S30" i="44"/>
  <c r="S31" i="44"/>
  <c r="S32" i="44"/>
  <c r="S33" i="44"/>
  <c r="S34" i="44"/>
  <c r="S35" i="44"/>
  <c r="S36" i="44"/>
  <c r="S37" i="44"/>
  <c r="S38" i="44"/>
  <c r="S39" i="44"/>
  <c r="S40" i="44"/>
  <c r="S41" i="44"/>
  <c r="S42" i="44"/>
  <c r="S10" i="44"/>
  <c r="U46" i="44"/>
  <c r="U47" i="44"/>
  <c r="U48" i="44"/>
  <c r="U49" i="44"/>
  <c r="U50" i="44"/>
  <c r="U51" i="44"/>
  <c r="U52" i="44"/>
  <c r="U53" i="44"/>
  <c r="U54" i="44"/>
  <c r="U55" i="44"/>
  <c r="U56" i="44"/>
  <c r="U57" i="44"/>
  <c r="U58" i="44"/>
  <c r="U59" i="44"/>
  <c r="U60" i="44"/>
  <c r="U61" i="44"/>
  <c r="U62" i="44"/>
  <c r="U63" i="44"/>
  <c r="U64" i="44"/>
  <c r="U65" i="44"/>
  <c r="U66" i="44"/>
  <c r="U67" i="44"/>
  <c r="U68" i="44"/>
  <c r="U69" i="44"/>
  <c r="U45" i="44"/>
  <c r="Q46" i="44"/>
  <c r="Q47" i="44"/>
  <c r="Q48" i="44"/>
  <c r="Q49" i="44"/>
  <c r="Q50" i="44"/>
  <c r="Q51" i="44"/>
  <c r="Q52" i="44"/>
  <c r="Q53" i="44"/>
  <c r="Q54" i="44"/>
  <c r="Q55" i="44"/>
  <c r="Q56" i="44"/>
  <c r="Q57" i="44"/>
  <c r="Q58" i="44"/>
  <c r="Q59" i="44"/>
  <c r="Q60" i="44"/>
  <c r="Q61" i="44"/>
  <c r="Q62" i="44"/>
  <c r="Q63" i="44"/>
  <c r="Q64" i="44"/>
  <c r="Q65" i="44"/>
  <c r="Q66" i="44"/>
  <c r="Q67" i="44"/>
  <c r="Q68" i="44"/>
  <c r="Q69" i="44"/>
  <c r="Q45" i="44"/>
  <c r="L46" i="44"/>
  <c r="O46" i="44" s="1"/>
  <c r="L47" i="44"/>
  <c r="O47" i="44" s="1"/>
  <c r="L48" i="44"/>
  <c r="O48" i="44" s="1"/>
  <c r="L49" i="44"/>
  <c r="O49" i="44" s="1"/>
  <c r="L50" i="44"/>
  <c r="O50" i="44" s="1"/>
  <c r="L51" i="44"/>
  <c r="O51" i="44" s="1"/>
  <c r="L52" i="44"/>
  <c r="O52" i="44" s="1"/>
  <c r="L53" i="44"/>
  <c r="O53" i="44" s="1"/>
  <c r="L54" i="44"/>
  <c r="O54" i="44" s="1"/>
  <c r="L55" i="44"/>
  <c r="O55" i="44" s="1"/>
  <c r="L56" i="44"/>
  <c r="O56" i="44" s="1"/>
  <c r="L57" i="44"/>
  <c r="O57" i="44" s="1"/>
  <c r="L58" i="44"/>
  <c r="O58" i="44" s="1"/>
  <c r="L59" i="44"/>
  <c r="O59" i="44" s="1"/>
  <c r="L60" i="44"/>
  <c r="O60" i="44" s="1"/>
  <c r="L61" i="44"/>
  <c r="O61" i="44" s="1"/>
  <c r="L62" i="44"/>
  <c r="O62" i="44" s="1"/>
  <c r="L63" i="44"/>
  <c r="O63" i="44" s="1"/>
  <c r="L64" i="44"/>
  <c r="O64" i="44" s="1"/>
  <c r="L65" i="44"/>
  <c r="O65" i="44" s="1"/>
  <c r="L66" i="44"/>
  <c r="O66" i="44" s="1"/>
  <c r="L67" i="44"/>
  <c r="O67" i="44" s="1"/>
  <c r="L68" i="44"/>
  <c r="O68" i="44" s="1"/>
  <c r="L69" i="44"/>
  <c r="O69" i="44" s="1"/>
  <c r="L45" i="44"/>
  <c r="O45" i="44" s="1"/>
  <c r="Q70" i="44" l="1"/>
  <c r="U70" i="44"/>
  <c r="Q21" i="44"/>
  <c r="P43" i="44"/>
  <c r="I43" i="44"/>
  <c r="L13" i="44"/>
  <c r="O13" i="44" s="1"/>
  <c r="L14" i="44"/>
  <c r="L15" i="44"/>
  <c r="L16" i="44"/>
  <c r="L17" i="44"/>
  <c r="L18" i="44"/>
  <c r="L19" i="44"/>
  <c r="L20" i="44"/>
  <c r="L21" i="44"/>
  <c r="O21" i="44" s="1"/>
  <c r="L22" i="44"/>
  <c r="O22" i="44" s="1"/>
  <c r="L23" i="44"/>
  <c r="O23" i="44" s="1"/>
  <c r="L24" i="44"/>
  <c r="L25" i="44"/>
  <c r="L26" i="44"/>
  <c r="L27" i="44"/>
  <c r="L28" i="44"/>
  <c r="L29" i="44"/>
  <c r="L30" i="44"/>
  <c r="L31" i="44"/>
  <c r="L32" i="44"/>
  <c r="L33" i="44"/>
  <c r="L34" i="44"/>
  <c r="L35" i="44"/>
  <c r="L36" i="44"/>
  <c r="L37" i="44"/>
  <c r="O37" i="44" s="1"/>
  <c r="L38" i="44"/>
  <c r="L39" i="44"/>
  <c r="O39" i="44" s="1"/>
  <c r="L40" i="44"/>
  <c r="L41" i="44"/>
  <c r="L42" i="44"/>
  <c r="O42" i="44" s="1"/>
  <c r="L12" i="44"/>
  <c r="Q13" i="44"/>
  <c r="U13" i="44"/>
  <c r="Q14" i="44"/>
  <c r="U14" i="44"/>
  <c r="Q15" i="44"/>
  <c r="U15" i="44"/>
  <c r="Q16" i="44"/>
  <c r="U16" i="44"/>
  <c r="Q17" i="44"/>
  <c r="U17" i="44"/>
  <c r="Q18" i="44"/>
  <c r="U18" i="44"/>
  <c r="Q19" i="44"/>
  <c r="U19" i="44"/>
  <c r="Q20" i="44"/>
  <c r="U20" i="44"/>
  <c r="U21" i="44"/>
  <c r="Q22" i="44"/>
  <c r="U22" i="44"/>
  <c r="Q23" i="44"/>
  <c r="U23" i="44"/>
  <c r="Q24" i="44"/>
  <c r="U24" i="44"/>
  <c r="Q25" i="44"/>
  <c r="U25" i="44"/>
  <c r="Q26" i="44"/>
  <c r="U26" i="44"/>
  <c r="Q27" i="44"/>
  <c r="U27" i="44"/>
  <c r="Q28" i="44"/>
  <c r="U28" i="44"/>
  <c r="Q29" i="44"/>
  <c r="U29" i="44"/>
  <c r="Q30" i="44"/>
  <c r="U30" i="44"/>
  <c r="Q31" i="44"/>
  <c r="U31" i="44"/>
  <c r="Q32" i="44"/>
  <c r="U32" i="44"/>
  <c r="Q33" i="44"/>
  <c r="U33" i="44"/>
  <c r="Q34" i="44"/>
  <c r="U34" i="44"/>
  <c r="Q35" i="44"/>
  <c r="U35" i="44"/>
  <c r="Q36" i="44"/>
  <c r="U36" i="44"/>
  <c r="Q37" i="44"/>
  <c r="U37" i="44"/>
  <c r="Q38" i="44"/>
  <c r="U38" i="44"/>
  <c r="Q39" i="44"/>
  <c r="U39" i="44"/>
  <c r="Q40" i="44"/>
  <c r="U40" i="44"/>
  <c r="Q41" i="44"/>
  <c r="U41" i="44"/>
  <c r="Q42" i="44"/>
  <c r="U42" i="44"/>
  <c r="Q12" i="44"/>
  <c r="U12" i="44"/>
  <c r="U11" i="44"/>
  <c r="Q11" i="44"/>
  <c r="L11" i="44"/>
  <c r="U10" i="44"/>
  <c r="L10" i="44"/>
  <c r="U43" i="44" l="1"/>
  <c r="J25" i="1" s="1"/>
  <c r="R31" i="44"/>
  <c r="R21" i="44"/>
  <c r="R15" i="44"/>
  <c r="R24" i="44"/>
  <c r="O40" i="44"/>
  <c r="R40" i="44"/>
  <c r="O32" i="44"/>
  <c r="R32" i="44"/>
  <c r="O28" i="44"/>
  <c r="R28" i="44"/>
  <c r="O20" i="44"/>
  <c r="R20" i="44"/>
  <c r="O16" i="44"/>
  <c r="R16" i="44"/>
  <c r="O12" i="44"/>
  <c r="R12" i="44"/>
  <c r="O27" i="44"/>
  <c r="R27" i="44"/>
  <c r="O24" i="44"/>
  <c r="R42" i="44"/>
  <c r="O38" i="44"/>
  <c r="R38" i="44"/>
  <c r="O34" i="44"/>
  <c r="R34" i="44"/>
  <c r="O30" i="44"/>
  <c r="R30" i="44"/>
  <c r="O26" i="44"/>
  <c r="R26" i="44"/>
  <c r="R22" i="44"/>
  <c r="O18" i="44"/>
  <c r="R18" i="44"/>
  <c r="O14" i="44"/>
  <c r="R14" i="44"/>
  <c r="O36" i="44"/>
  <c r="R36" i="44"/>
  <c r="R39" i="44"/>
  <c r="O35" i="44"/>
  <c r="R35" i="44"/>
  <c r="R23" i="44"/>
  <c r="O19" i="44"/>
  <c r="R19" i="44"/>
  <c r="R11" i="44"/>
  <c r="O31" i="44"/>
  <c r="O15" i="44"/>
  <c r="O41" i="44"/>
  <c r="R41" i="44"/>
  <c r="R37" i="44"/>
  <c r="O33" i="44"/>
  <c r="R33" i="44"/>
  <c r="O29" i="44"/>
  <c r="R29" i="44"/>
  <c r="S29" i="44" s="1"/>
  <c r="O25" i="44"/>
  <c r="R25" i="44"/>
  <c r="O17" i="44"/>
  <c r="R17" i="44"/>
  <c r="R13" i="44"/>
  <c r="O11" i="44"/>
  <c r="O10" i="44"/>
  <c r="H18" i="1" l="1"/>
  <c r="G18" i="1"/>
  <c r="E14" i="1"/>
  <c r="D14" i="1"/>
  <c r="C14" i="1"/>
  <c r="Q32" i="35"/>
  <c r="J32" i="35"/>
  <c r="T31" i="35"/>
  <c r="R31" i="35"/>
  <c r="M31" i="35"/>
  <c r="O31" i="35" s="1"/>
  <c r="T30" i="35"/>
  <c r="R30" i="35"/>
  <c r="M30" i="35"/>
  <c r="T29" i="35"/>
  <c r="R29" i="35"/>
  <c r="M29" i="35"/>
  <c r="T28" i="35"/>
  <c r="R28" i="35"/>
  <c r="M28" i="35"/>
  <c r="P28" i="35" s="1"/>
  <c r="T27" i="35"/>
  <c r="R27" i="35"/>
  <c r="M27" i="35"/>
  <c r="P27" i="35" s="1"/>
  <c r="T26" i="35"/>
  <c r="R26" i="35"/>
  <c r="P26" i="35"/>
  <c r="M26" i="35"/>
  <c r="O26" i="35" s="1"/>
  <c r="T25" i="35"/>
  <c r="R25" i="35"/>
  <c r="M25" i="35"/>
  <c r="P25" i="35" s="1"/>
  <c r="T24" i="35"/>
  <c r="R24" i="35"/>
  <c r="M24" i="35"/>
  <c r="P24" i="35" s="1"/>
  <c r="T23" i="35"/>
  <c r="R23" i="35"/>
  <c r="M23" i="35"/>
  <c r="O23" i="35" s="1"/>
  <c r="T22" i="35"/>
  <c r="R22" i="35"/>
  <c r="M22" i="35"/>
  <c r="T21" i="35"/>
  <c r="R21" i="35"/>
  <c r="M21" i="35"/>
  <c r="O21" i="35" s="1"/>
  <c r="T20" i="35"/>
  <c r="R20" i="35"/>
  <c r="M20" i="35"/>
  <c r="P20" i="35" s="1"/>
  <c r="T19" i="35"/>
  <c r="R19" i="35"/>
  <c r="M19" i="35"/>
  <c r="O19" i="35" s="1"/>
  <c r="T18" i="35"/>
  <c r="R18" i="35"/>
  <c r="M18" i="35"/>
  <c r="T17" i="35"/>
  <c r="R17" i="35"/>
  <c r="M17" i="35"/>
  <c r="T16" i="35"/>
  <c r="R16" i="35"/>
  <c r="M16" i="35"/>
  <c r="T15" i="35"/>
  <c r="R15" i="35"/>
  <c r="M15" i="35"/>
  <c r="T14" i="35"/>
  <c r="R14" i="35"/>
  <c r="M14" i="35"/>
  <c r="T13" i="35"/>
  <c r="R13" i="35"/>
  <c r="M13" i="35"/>
  <c r="O13" i="35" s="1"/>
  <c r="T12" i="35"/>
  <c r="R12" i="35"/>
  <c r="M12" i="35"/>
  <c r="T11" i="35"/>
  <c r="R11" i="35"/>
  <c r="M11" i="35"/>
  <c r="P11" i="35" s="1"/>
  <c r="T10" i="35"/>
  <c r="R10" i="35"/>
  <c r="M10" i="35"/>
  <c r="P10" i="35" s="1"/>
  <c r="T9" i="35"/>
  <c r="S9" i="35"/>
  <c r="R9" i="35"/>
  <c r="M9" i="35"/>
  <c r="O24" i="37"/>
  <c r="H24" i="37"/>
  <c r="T23" i="37"/>
  <c r="P23" i="37"/>
  <c r="K23" i="37"/>
  <c r="Q23" i="37" s="1"/>
  <c r="T22" i="37"/>
  <c r="Q22" i="37"/>
  <c r="P22" i="37"/>
  <c r="N22" i="37"/>
  <c r="K22" i="37"/>
  <c r="M22" i="37" s="1"/>
  <c r="T21" i="37"/>
  <c r="R21" i="37"/>
  <c r="P21" i="37"/>
  <c r="M21" i="37"/>
  <c r="K21" i="37"/>
  <c r="Q21" i="37" s="1"/>
  <c r="D21" i="37"/>
  <c r="C21" i="37"/>
  <c r="B21" i="37"/>
  <c r="A21" i="37"/>
  <c r="T20" i="37"/>
  <c r="P20" i="37"/>
  <c r="N20" i="37"/>
  <c r="K20" i="37"/>
  <c r="M20" i="37" s="1"/>
  <c r="T19" i="37"/>
  <c r="R19" i="37"/>
  <c r="P19" i="37"/>
  <c r="K19" i="37"/>
  <c r="N19" i="37" s="1"/>
  <c r="D19" i="37"/>
  <c r="C19" i="37"/>
  <c r="B19" i="37"/>
  <c r="A19" i="37"/>
  <c r="T18" i="37"/>
  <c r="P18" i="37"/>
  <c r="K18" i="37"/>
  <c r="M18" i="37" s="1"/>
  <c r="T17" i="37"/>
  <c r="R17" i="37"/>
  <c r="P17" i="37"/>
  <c r="K17" i="37"/>
  <c r="Q17" i="37" s="1"/>
  <c r="D17" i="37"/>
  <c r="C17" i="37"/>
  <c r="B17" i="37"/>
  <c r="A17" i="37"/>
  <c r="T16" i="37"/>
  <c r="R16" i="37"/>
  <c r="P16" i="37"/>
  <c r="K16" i="37"/>
  <c r="M16" i="37" s="1"/>
  <c r="D16" i="37"/>
  <c r="C16" i="37"/>
  <c r="B16" i="37"/>
  <c r="A16" i="37"/>
  <c r="T15" i="37"/>
  <c r="P15" i="37"/>
  <c r="K15" i="37"/>
  <c r="T14" i="37"/>
  <c r="R14" i="37"/>
  <c r="P14" i="37"/>
  <c r="K14" i="37"/>
  <c r="N14" i="37" s="1"/>
  <c r="C14" i="37"/>
  <c r="T13" i="37"/>
  <c r="R13" i="37"/>
  <c r="P13" i="37"/>
  <c r="Q13" i="37" s="1"/>
  <c r="K13" i="37"/>
  <c r="N13" i="37" s="1"/>
  <c r="D13" i="37"/>
  <c r="C13" i="37"/>
  <c r="B13" i="37"/>
  <c r="A13" i="37"/>
  <c r="T12" i="37"/>
  <c r="R12" i="37"/>
  <c r="P12" i="37"/>
  <c r="K12" i="37"/>
  <c r="T11" i="37"/>
  <c r="R11" i="37"/>
  <c r="P11" i="37"/>
  <c r="K11" i="37"/>
  <c r="Q11" i="37" s="1"/>
  <c r="D11" i="37"/>
  <c r="C11" i="37"/>
  <c r="B11" i="37"/>
  <c r="A11" i="37"/>
  <c r="T10" i="37"/>
  <c r="R10" i="37"/>
  <c r="P10" i="37"/>
  <c r="K10" i="37"/>
  <c r="M10" i="37" s="1"/>
  <c r="D10" i="37"/>
  <c r="C10" i="37"/>
  <c r="B10" i="37"/>
  <c r="A10" i="37"/>
  <c r="O15" i="2"/>
  <c r="H15" i="2"/>
  <c r="R14" i="2"/>
  <c r="P14" i="2"/>
  <c r="K14" i="2"/>
  <c r="N14" i="2" s="1"/>
  <c r="R13" i="2"/>
  <c r="P13" i="2"/>
  <c r="N13" i="2"/>
  <c r="K13" i="2"/>
  <c r="M13" i="2" s="1"/>
  <c r="R12" i="2"/>
  <c r="P12" i="2"/>
  <c r="K12" i="2"/>
  <c r="R11" i="2"/>
  <c r="P11" i="2"/>
  <c r="K11" i="2"/>
  <c r="M11" i="2" s="1"/>
  <c r="Q26" i="19"/>
  <c r="I26" i="19"/>
  <c r="R25" i="19"/>
  <c r="M25" i="19"/>
  <c r="P25" i="19" s="1"/>
  <c r="R24" i="19"/>
  <c r="M24" i="19"/>
  <c r="O24" i="19" s="1"/>
  <c r="R23" i="19"/>
  <c r="M23" i="19"/>
  <c r="R22" i="19"/>
  <c r="M22" i="19"/>
  <c r="O22" i="19" s="1"/>
  <c r="R21" i="19"/>
  <c r="M21" i="19"/>
  <c r="O21" i="19" s="1"/>
  <c r="R20" i="19"/>
  <c r="M20" i="19"/>
  <c r="P20" i="19" s="1"/>
  <c r="R19" i="19"/>
  <c r="M19" i="19"/>
  <c r="O19" i="19" s="1"/>
  <c r="R18" i="19"/>
  <c r="M18" i="19"/>
  <c r="P18" i="19" s="1"/>
  <c r="R17" i="19"/>
  <c r="M17" i="19"/>
  <c r="P17" i="19" s="1"/>
  <c r="R16" i="19"/>
  <c r="M16" i="19"/>
  <c r="O16" i="19" s="1"/>
  <c r="R15" i="19"/>
  <c r="M15" i="19"/>
  <c r="R14" i="19"/>
  <c r="M14" i="19"/>
  <c r="O14" i="19" s="1"/>
  <c r="R13" i="19"/>
  <c r="M13" i="19"/>
  <c r="O13" i="19" s="1"/>
  <c r="R12" i="19"/>
  <c r="M12" i="19"/>
  <c r="O12" i="19" s="1"/>
  <c r="R11" i="19"/>
  <c r="M11" i="19"/>
  <c r="O11" i="19" s="1"/>
  <c r="R38" i="18"/>
  <c r="I38" i="18"/>
  <c r="U37" i="18"/>
  <c r="S37" i="18"/>
  <c r="N37" i="18"/>
  <c r="Q37" i="18" s="1"/>
  <c r="U36" i="18"/>
  <c r="S36" i="18"/>
  <c r="N36" i="18"/>
  <c r="Q36" i="18" s="1"/>
  <c r="U35" i="18"/>
  <c r="S35" i="18"/>
  <c r="N35" i="18"/>
  <c r="Q35" i="18" s="1"/>
  <c r="U34" i="18"/>
  <c r="S34" i="18"/>
  <c r="N34" i="18"/>
  <c r="Q34" i="18" s="1"/>
  <c r="U33" i="18"/>
  <c r="S33" i="18"/>
  <c r="N33" i="18"/>
  <c r="Q33" i="18" s="1"/>
  <c r="U32" i="18"/>
  <c r="S32" i="18"/>
  <c r="N32" i="18"/>
  <c r="Q32" i="18" s="1"/>
  <c r="U31" i="18"/>
  <c r="S31" i="18"/>
  <c r="N31" i="18"/>
  <c r="P31" i="18" s="1"/>
  <c r="U30" i="18"/>
  <c r="S30" i="18"/>
  <c r="N30" i="18"/>
  <c r="U29" i="18"/>
  <c r="S29" i="18"/>
  <c r="N29" i="18"/>
  <c r="Q29" i="18" s="1"/>
  <c r="U28" i="18"/>
  <c r="S28" i="18"/>
  <c r="N28" i="18"/>
  <c r="Q28" i="18" s="1"/>
  <c r="U27" i="18"/>
  <c r="S27" i="18"/>
  <c r="N27" i="18"/>
  <c r="Q27" i="18" s="1"/>
  <c r="U26" i="18"/>
  <c r="S26" i="18"/>
  <c r="N26" i="18"/>
  <c r="Q26" i="18" s="1"/>
  <c r="U25" i="18"/>
  <c r="S25" i="18"/>
  <c r="N25" i="18"/>
  <c r="Q25" i="18" s="1"/>
  <c r="U24" i="18"/>
  <c r="S24" i="18"/>
  <c r="N24" i="18"/>
  <c r="Q24" i="18" s="1"/>
  <c r="U23" i="18"/>
  <c r="S23" i="18"/>
  <c r="Q23" i="18"/>
  <c r="N23" i="18"/>
  <c r="P23" i="18" s="1"/>
  <c r="U22" i="18"/>
  <c r="S22" i="18"/>
  <c r="N22" i="18"/>
  <c r="U21" i="18"/>
  <c r="S21" i="18"/>
  <c r="N21" i="18"/>
  <c r="Q21" i="18" s="1"/>
  <c r="U20" i="18"/>
  <c r="S20" i="18"/>
  <c r="N20" i="18"/>
  <c r="Q20" i="18" s="1"/>
  <c r="U19" i="18"/>
  <c r="S19" i="18"/>
  <c r="N19" i="18"/>
  <c r="P19" i="18" s="1"/>
  <c r="U18" i="18"/>
  <c r="S18" i="18"/>
  <c r="N18" i="18"/>
  <c r="Q18" i="18" s="1"/>
  <c r="U17" i="18"/>
  <c r="S17" i="18"/>
  <c r="N17" i="18"/>
  <c r="U16" i="18"/>
  <c r="S16" i="18"/>
  <c r="N16" i="18"/>
  <c r="Q16" i="18" s="1"/>
  <c r="U15" i="18"/>
  <c r="S15" i="18"/>
  <c r="N15" i="18"/>
  <c r="Q15" i="18" s="1"/>
  <c r="U14" i="18"/>
  <c r="S14" i="18"/>
  <c r="N14" i="18"/>
  <c r="U13" i="18"/>
  <c r="S13" i="18"/>
  <c r="N13" i="18"/>
  <c r="Q13" i="18" s="1"/>
  <c r="U12" i="18"/>
  <c r="S12" i="18"/>
  <c r="N12" i="18"/>
  <c r="Q12" i="18" s="1"/>
  <c r="U11" i="18"/>
  <c r="S11" i="18"/>
  <c r="N11" i="18"/>
  <c r="Q11" i="18" s="1"/>
  <c r="P34" i="38"/>
  <c r="I34" i="38"/>
  <c r="Q32" i="38"/>
  <c r="S31" i="38"/>
  <c r="Q31" i="38"/>
  <c r="Q30" i="38"/>
  <c r="L30" i="38"/>
  <c r="O30" i="38" s="1"/>
  <c r="S29" i="38"/>
  <c r="Q29" i="38"/>
  <c r="L29" i="38"/>
  <c r="O29" i="38" s="1"/>
  <c r="S28" i="38"/>
  <c r="Q28" i="38"/>
  <c r="L28" i="38"/>
  <c r="S27" i="38"/>
  <c r="Q27" i="38"/>
  <c r="S25" i="38"/>
  <c r="Q25" i="38"/>
  <c r="S24" i="38"/>
  <c r="Q24" i="38"/>
  <c r="L24" i="38"/>
  <c r="O24" i="38" s="1"/>
  <c r="Q23" i="38"/>
  <c r="Q22" i="38"/>
  <c r="L22" i="38"/>
  <c r="O22" i="38" s="1"/>
  <c r="Q19" i="38"/>
  <c r="Q18" i="38"/>
  <c r="L18" i="38"/>
  <c r="O18" i="38" s="1"/>
  <c r="N17" i="38"/>
  <c r="N16" i="38"/>
  <c r="N15" i="38"/>
  <c r="S14" i="38"/>
  <c r="Q14" i="38"/>
  <c r="L14" i="38"/>
  <c r="N14" i="38" s="1"/>
  <c r="S13" i="38"/>
  <c r="Q13" i="38"/>
  <c r="L13" i="38"/>
  <c r="N13" i="38" s="1"/>
  <c r="S12" i="38"/>
  <c r="Q12" i="38"/>
  <c r="L12" i="38"/>
  <c r="O12" i="38" s="1"/>
  <c r="R36" i="15"/>
  <c r="J36" i="15"/>
  <c r="S35" i="15"/>
  <c r="N35" i="15"/>
  <c r="S34" i="15"/>
  <c r="N34" i="15"/>
  <c r="P34" i="15" s="1"/>
  <c r="S33" i="15"/>
  <c r="N33" i="15"/>
  <c r="S32" i="15"/>
  <c r="N32" i="15"/>
  <c r="Q32" i="15" s="1"/>
  <c r="S31" i="15"/>
  <c r="N31" i="15"/>
  <c r="P31" i="15" s="1"/>
  <c r="S30" i="15"/>
  <c r="N30" i="15"/>
  <c r="Q30" i="15" s="1"/>
  <c r="S29" i="15"/>
  <c r="N29" i="15"/>
  <c r="Q29" i="15" s="1"/>
  <c r="S28" i="15"/>
  <c r="N28" i="15"/>
  <c r="Q28" i="15" s="1"/>
  <c r="S27" i="15"/>
  <c r="N27" i="15"/>
  <c r="S26" i="15"/>
  <c r="N26" i="15"/>
  <c r="Q26" i="15" s="1"/>
  <c r="S25" i="15"/>
  <c r="N25" i="15"/>
  <c r="P25" i="15" s="1"/>
  <c r="S23" i="15"/>
  <c r="N23" i="15"/>
  <c r="S22" i="15"/>
  <c r="N22" i="15"/>
  <c r="Q22" i="15" s="1"/>
  <c r="S21" i="15"/>
  <c r="N21" i="15"/>
  <c r="P21" i="15" s="1"/>
  <c r="S20" i="15"/>
  <c r="N20" i="15"/>
  <c r="Q20" i="15" s="1"/>
  <c r="S19" i="15"/>
  <c r="P19" i="15"/>
  <c r="N19" i="15"/>
  <c r="Q19" i="15" s="1"/>
  <c r="S18" i="15"/>
  <c r="Q18" i="15"/>
  <c r="N18" i="15"/>
  <c r="P18" i="15" s="1"/>
  <c r="S17" i="15"/>
  <c r="P17" i="15"/>
  <c r="N17" i="15"/>
  <c r="Q17" i="15" s="1"/>
  <c r="S16" i="15"/>
  <c r="N16" i="15"/>
  <c r="S15" i="15"/>
  <c r="N15" i="15"/>
  <c r="S14" i="15"/>
  <c r="Q14" i="15"/>
  <c r="N14" i="15"/>
  <c r="P14" i="15" s="1"/>
  <c r="S13" i="15"/>
  <c r="N13" i="15"/>
  <c r="S12" i="15"/>
  <c r="N12" i="15"/>
  <c r="Q12" i="15" s="1"/>
  <c r="S11" i="15"/>
  <c r="N11" i="15"/>
  <c r="P11" i="15" s="1"/>
  <c r="S10" i="15"/>
  <c r="P10" i="15"/>
  <c r="N10" i="15"/>
  <c r="S9" i="15"/>
  <c r="N9" i="15"/>
  <c r="L18" i="13"/>
  <c r="S23" i="13" s="1"/>
  <c r="H18" i="13"/>
  <c r="S24" i="13" s="1"/>
  <c r="M17" i="13"/>
  <c r="K17" i="13"/>
  <c r="M16" i="13"/>
  <c r="K16" i="13"/>
  <c r="P16" i="13" s="1"/>
  <c r="M15" i="13"/>
  <c r="K15" i="13"/>
  <c r="M14" i="13"/>
  <c r="K14" i="13"/>
  <c r="P14" i="13" s="1"/>
  <c r="M13" i="13"/>
  <c r="K13" i="13"/>
  <c r="P13" i="13" s="1"/>
  <c r="M12" i="13"/>
  <c r="K12" i="13"/>
  <c r="P12" i="13" s="1"/>
  <c r="U37" i="12"/>
  <c r="Y35" i="12"/>
  <c r="N31" i="12"/>
  <c r="J31" i="12"/>
  <c r="O30" i="12"/>
  <c r="M30" i="12"/>
  <c r="R30" i="12" s="1"/>
  <c r="O29" i="12"/>
  <c r="P29" i="12" s="1"/>
  <c r="Q29" i="12" s="1"/>
  <c r="M29" i="12"/>
  <c r="R29" i="12" s="1"/>
  <c r="O28" i="12"/>
  <c r="M28" i="12"/>
  <c r="O27" i="12"/>
  <c r="M27" i="12"/>
  <c r="R27" i="12" s="1"/>
  <c r="O26" i="12"/>
  <c r="M26" i="12"/>
  <c r="O25" i="12"/>
  <c r="M25" i="12"/>
  <c r="R25" i="12" s="1"/>
  <c r="O24" i="12"/>
  <c r="M24" i="12"/>
  <c r="R24" i="12" s="1"/>
  <c r="O23" i="12"/>
  <c r="M23" i="12"/>
  <c r="R23" i="12" s="1"/>
  <c r="O22" i="12"/>
  <c r="M22" i="12"/>
  <c r="R22" i="12" s="1"/>
  <c r="O21" i="12"/>
  <c r="P21" i="12" s="1"/>
  <c r="Q21" i="12" s="1"/>
  <c r="M21" i="12"/>
  <c r="R21" i="12" s="1"/>
  <c r="O20" i="12"/>
  <c r="M20" i="12"/>
  <c r="O19" i="12"/>
  <c r="M19" i="12"/>
  <c r="R18" i="12"/>
  <c r="O18" i="12"/>
  <c r="M18" i="12"/>
  <c r="O17" i="12"/>
  <c r="M17" i="12"/>
  <c r="R17" i="12" s="1"/>
  <c r="O16" i="12"/>
  <c r="M16" i="12"/>
  <c r="R16" i="12" s="1"/>
  <c r="R15" i="12"/>
  <c r="O15" i="12"/>
  <c r="M15" i="12"/>
  <c r="O14" i="12"/>
  <c r="M14" i="12"/>
  <c r="R14" i="12" s="1"/>
  <c r="O13" i="12"/>
  <c r="M13" i="12"/>
  <c r="O12" i="12"/>
  <c r="M12" i="12"/>
  <c r="R12" i="12" s="1"/>
  <c r="M57" i="10"/>
  <c r="H57" i="10"/>
  <c r="T63" i="10" s="1"/>
  <c r="N56" i="10"/>
  <c r="L56" i="10"/>
  <c r="N55" i="10"/>
  <c r="L55" i="10"/>
  <c r="O55" i="10" s="1"/>
  <c r="P55" i="10" s="1"/>
  <c r="N54" i="10"/>
  <c r="L54" i="10"/>
  <c r="O53" i="10"/>
  <c r="P53" i="10" s="1"/>
  <c r="N53" i="10"/>
  <c r="L53" i="10"/>
  <c r="Q53" i="10" s="1"/>
  <c r="N52" i="10"/>
  <c r="L52" i="10"/>
  <c r="N51" i="10"/>
  <c r="L51" i="10"/>
  <c r="Q51" i="10" s="1"/>
  <c r="Q50" i="10"/>
  <c r="N50" i="10"/>
  <c r="L50" i="10"/>
  <c r="N49" i="10"/>
  <c r="L49" i="10"/>
  <c r="Q49" i="10" s="1"/>
  <c r="N48" i="10"/>
  <c r="L48" i="10"/>
  <c r="Q48" i="10" s="1"/>
  <c r="O47" i="10"/>
  <c r="P47" i="10" s="1"/>
  <c r="N47" i="10"/>
  <c r="L47" i="10"/>
  <c r="Q47" i="10" s="1"/>
  <c r="N46" i="10"/>
  <c r="L46" i="10"/>
  <c r="N45" i="10"/>
  <c r="L45" i="10"/>
  <c r="Q45" i="10" s="1"/>
  <c r="N44" i="10"/>
  <c r="O44" i="10" s="1"/>
  <c r="P44" i="10" s="1"/>
  <c r="L44" i="10"/>
  <c r="Q44" i="10" s="1"/>
  <c r="N43" i="10"/>
  <c r="L43" i="10"/>
  <c r="Q43" i="10" s="1"/>
  <c r="N42" i="10"/>
  <c r="L42" i="10"/>
  <c r="O42" i="10" s="1"/>
  <c r="P42" i="10" s="1"/>
  <c r="N41" i="10"/>
  <c r="L41" i="10"/>
  <c r="N40" i="10"/>
  <c r="O40" i="10" s="1"/>
  <c r="P40" i="10" s="1"/>
  <c r="L40" i="10"/>
  <c r="Q40" i="10" s="1"/>
  <c r="N39" i="10"/>
  <c r="L39" i="10"/>
  <c r="Q39" i="10" s="1"/>
  <c r="N38" i="10"/>
  <c r="L38" i="10"/>
  <c r="N37" i="10"/>
  <c r="L37" i="10"/>
  <c r="Q37" i="10" s="1"/>
  <c r="N36" i="10"/>
  <c r="O36" i="10" s="1"/>
  <c r="P36" i="10" s="1"/>
  <c r="L36" i="10"/>
  <c r="Q36" i="10" s="1"/>
  <c r="N35" i="10"/>
  <c r="L35" i="10"/>
  <c r="Q35" i="10" s="1"/>
  <c r="N34" i="10"/>
  <c r="L34" i="10"/>
  <c r="O34" i="10" s="1"/>
  <c r="P34" i="10" s="1"/>
  <c r="N33" i="10"/>
  <c r="L33" i="10"/>
  <c r="N32" i="10"/>
  <c r="L32" i="10"/>
  <c r="Q32" i="10" s="1"/>
  <c r="N31" i="10"/>
  <c r="L31" i="10"/>
  <c r="Q31" i="10" s="1"/>
  <c r="N30" i="10"/>
  <c r="L30" i="10"/>
  <c r="N29" i="10"/>
  <c r="L29" i="10"/>
  <c r="Q29" i="10" s="1"/>
  <c r="N28" i="10"/>
  <c r="L28" i="10"/>
  <c r="Q28" i="10" s="1"/>
  <c r="N27" i="10"/>
  <c r="L27" i="10"/>
  <c r="Q27" i="10" s="1"/>
  <c r="Q26" i="10"/>
  <c r="N26" i="10"/>
  <c r="L26" i="10"/>
  <c r="N25" i="10"/>
  <c r="L25" i="10"/>
  <c r="N24" i="10"/>
  <c r="L24" i="10"/>
  <c r="Q24" i="10" s="1"/>
  <c r="N23" i="10"/>
  <c r="L23" i="10"/>
  <c r="Q23" i="10" s="1"/>
  <c r="N22" i="10"/>
  <c r="L22" i="10"/>
  <c r="N21" i="10"/>
  <c r="L21" i="10"/>
  <c r="Q21" i="10" s="1"/>
  <c r="N20" i="10"/>
  <c r="O20" i="10" s="1"/>
  <c r="P20" i="10" s="1"/>
  <c r="L20" i="10"/>
  <c r="Q20" i="10" s="1"/>
  <c r="N19" i="10"/>
  <c r="L19" i="10"/>
  <c r="Q19" i="10" s="1"/>
  <c r="N18" i="10"/>
  <c r="L18" i="10"/>
  <c r="Q18" i="10" s="1"/>
  <c r="N17" i="10"/>
  <c r="L17" i="10"/>
  <c r="Q16" i="10"/>
  <c r="N16" i="10"/>
  <c r="O16" i="10" s="1"/>
  <c r="P16" i="10" s="1"/>
  <c r="L16" i="10"/>
  <c r="N15" i="10"/>
  <c r="L15" i="10"/>
  <c r="N14" i="10"/>
  <c r="L14" i="10"/>
  <c r="N13" i="10"/>
  <c r="L13" i="10"/>
  <c r="N12" i="10"/>
  <c r="L12" i="10"/>
  <c r="Q12" i="10" s="1"/>
  <c r="N11" i="10"/>
  <c r="L11" i="10"/>
  <c r="Q11" i="10" s="1"/>
  <c r="S35" i="9"/>
  <c r="N28" i="9"/>
  <c r="O28" i="9" s="1"/>
  <c r="O27" i="9"/>
  <c r="M27" i="9"/>
  <c r="R27" i="9" s="1"/>
  <c r="P26" i="9"/>
  <c r="Q26" i="9" s="1"/>
  <c r="O26" i="9"/>
  <c r="M26" i="9"/>
  <c r="R26" i="9" s="1"/>
  <c r="O25" i="9"/>
  <c r="M25" i="9"/>
  <c r="O24" i="9"/>
  <c r="M24" i="9"/>
  <c r="O23" i="9"/>
  <c r="P23" i="9" s="1"/>
  <c r="Q23" i="9" s="1"/>
  <c r="M23" i="9"/>
  <c r="R23" i="9" s="1"/>
  <c r="O22" i="9"/>
  <c r="M22" i="9"/>
  <c r="R22" i="9" s="1"/>
  <c r="O21" i="9"/>
  <c r="M21" i="9"/>
  <c r="O20" i="9"/>
  <c r="M20" i="9"/>
  <c r="R20" i="9" s="1"/>
  <c r="O19" i="9"/>
  <c r="P19" i="9" s="1"/>
  <c r="Q19" i="9" s="1"/>
  <c r="M19" i="9"/>
  <c r="R19" i="9" s="1"/>
  <c r="O18" i="9"/>
  <c r="M18" i="9"/>
  <c r="R18" i="9" s="1"/>
  <c r="O17" i="9"/>
  <c r="M17" i="9"/>
  <c r="P16" i="9"/>
  <c r="Q16" i="9" s="1"/>
  <c r="O16" i="9"/>
  <c r="M16" i="9"/>
  <c r="R16" i="9" s="1"/>
  <c r="O15" i="9"/>
  <c r="M15" i="9"/>
  <c r="R15" i="9" s="1"/>
  <c r="O14" i="9"/>
  <c r="M14" i="9"/>
  <c r="R14" i="9" s="1"/>
  <c r="O13" i="9"/>
  <c r="M13" i="9"/>
  <c r="P13" i="9" s="1"/>
  <c r="Q13" i="9" s="1"/>
  <c r="O12" i="9"/>
  <c r="M12" i="9"/>
  <c r="M140" i="30"/>
  <c r="K140" i="30"/>
  <c r="P140" i="30" s="1"/>
  <c r="M139" i="30"/>
  <c r="K139" i="30"/>
  <c r="P139" i="30" s="1"/>
  <c r="M138" i="30"/>
  <c r="K138" i="30"/>
  <c r="M137" i="30"/>
  <c r="K137" i="30"/>
  <c r="P137" i="30" s="1"/>
  <c r="M136" i="30"/>
  <c r="K136" i="30"/>
  <c r="P136" i="30" s="1"/>
  <c r="M135" i="30"/>
  <c r="K135" i="30"/>
  <c r="P135" i="30" s="1"/>
  <c r="M134" i="30"/>
  <c r="K134" i="30"/>
  <c r="P134" i="30" s="1"/>
  <c r="M133" i="30"/>
  <c r="K133" i="30"/>
  <c r="M132" i="30"/>
  <c r="K132" i="30"/>
  <c r="P132" i="30" s="1"/>
  <c r="M131" i="30"/>
  <c r="K131" i="30"/>
  <c r="M130" i="30"/>
  <c r="K130" i="30"/>
  <c r="M129" i="30"/>
  <c r="K129" i="30"/>
  <c r="M128" i="30"/>
  <c r="K128" i="30"/>
  <c r="P128" i="30" s="1"/>
  <c r="M127" i="30"/>
  <c r="K127" i="30"/>
  <c r="P127" i="30" s="1"/>
  <c r="M126" i="30"/>
  <c r="K126" i="30"/>
  <c r="M125" i="30"/>
  <c r="K125" i="30"/>
  <c r="M124" i="30"/>
  <c r="K124" i="30"/>
  <c r="P124" i="30" s="1"/>
  <c r="M123" i="30"/>
  <c r="K123" i="30"/>
  <c r="M122" i="30"/>
  <c r="K122" i="30"/>
  <c r="M121" i="30"/>
  <c r="K121" i="30"/>
  <c r="P121" i="30" s="1"/>
  <c r="M120" i="30"/>
  <c r="K120" i="30"/>
  <c r="M119" i="30"/>
  <c r="K119" i="30"/>
  <c r="N119" i="30" s="1"/>
  <c r="O119" i="30" s="1"/>
  <c r="M118" i="30"/>
  <c r="K118" i="30"/>
  <c r="P118" i="30" s="1"/>
  <c r="M117" i="30"/>
  <c r="K117" i="30"/>
  <c r="P117" i="30" s="1"/>
  <c r="M116" i="30"/>
  <c r="K116" i="30"/>
  <c r="P116" i="30" s="1"/>
  <c r="M115" i="30"/>
  <c r="K115" i="30"/>
  <c r="P115" i="30" s="1"/>
  <c r="M114" i="30"/>
  <c r="K114" i="30"/>
  <c r="M113" i="30"/>
  <c r="K113" i="30"/>
  <c r="M112" i="30"/>
  <c r="K112" i="30"/>
  <c r="P112" i="30" s="1"/>
  <c r="M111" i="30"/>
  <c r="K111" i="30"/>
  <c r="P111" i="30" s="1"/>
  <c r="M110" i="30"/>
  <c r="K110" i="30"/>
  <c r="P110" i="30" s="1"/>
  <c r="M109" i="30"/>
  <c r="K109" i="30"/>
  <c r="M108" i="30"/>
  <c r="K108" i="30"/>
  <c r="P108" i="30" s="1"/>
  <c r="M107" i="30"/>
  <c r="K107" i="30"/>
  <c r="M106" i="30"/>
  <c r="K106" i="30"/>
  <c r="M105" i="30"/>
  <c r="K105" i="30"/>
  <c r="P105" i="30" s="1"/>
  <c r="K104" i="30"/>
  <c r="M103" i="30"/>
  <c r="K103" i="30"/>
  <c r="P103" i="30" s="1"/>
  <c r="M102" i="30"/>
  <c r="K102" i="30"/>
  <c r="M101" i="30"/>
  <c r="K101" i="30"/>
  <c r="M100" i="30"/>
  <c r="K100" i="30"/>
  <c r="P100" i="30" s="1"/>
  <c r="M99" i="30"/>
  <c r="K99" i="30"/>
  <c r="M98" i="30"/>
  <c r="K98" i="30"/>
  <c r="P98" i="30" s="1"/>
  <c r="M97" i="30"/>
  <c r="K97" i="30"/>
  <c r="P97" i="30" s="1"/>
  <c r="M96" i="30"/>
  <c r="K96" i="30"/>
  <c r="P96" i="30" s="1"/>
  <c r="M95" i="30"/>
  <c r="K95" i="30"/>
  <c r="P95" i="30" s="1"/>
  <c r="M94" i="30"/>
  <c r="K94" i="30"/>
  <c r="P94" i="30" s="1"/>
  <c r="M93" i="30"/>
  <c r="K93" i="30"/>
  <c r="M92" i="30"/>
  <c r="K92" i="30"/>
  <c r="M91" i="30"/>
  <c r="K91" i="30"/>
  <c r="P91" i="30" s="1"/>
  <c r="M90" i="30"/>
  <c r="K90" i="30"/>
  <c r="N90" i="30" s="1"/>
  <c r="O90" i="30" s="1"/>
  <c r="M89" i="30"/>
  <c r="K89" i="30"/>
  <c r="P89" i="30" s="1"/>
  <c r="M88" i="30"/>
  <c r="K88" i="30"/>
  <c r="M87" i="30"/>
  <c r="K87" i="30"/>
  <c r="P87" i="30" s="1"/>
  <c r="M86" i="30"/>
  <c r="K86" i="30"/>
  <c r="M85" i="30"/>
  <c r="K85" i="30"/>
  <c r="M84" i="30"/>
  <c r="K84" i="30"/>
  <c r="P84" i="30" s="1"/>
  <c r="M83" i="30"/>
  <c r="K83" i="30"/>
  <c r="M82" i="30"/>
  <c r="K82" i="30"/>
  <c r="P82" i="30" s="1"/>
  <c r="M81" i="30"/>
  <c r="K81" i="30"/>
  <c r="P81" i="30" s="1"/>
  <c r="M80" i="30"/>
  <c r="K80" i="30"/>
  <c r="P80" i="30" s="1"/>
  <c r="M79" i="30"/>
  <c r="K79" i="30"/>
  <c r="M78" i="30"/>
  <c r="K78" i="30"/>
  <c r="P78" i="30" s="1"/>
  <c r="M77" i="30"/>
  <c r="K77" i="30"/>
  <c r="N77" i="30" s="1"/>
  <c r="O77" i="30" s="1"/>
  <c r="P76" i="30"/>
  <c r="M76" i="30"/>
  <c r="K76" i="30"/>
  <c r="M75" i="30"/>
  <c r="K75" i="30"/>
  <c r="P75" i="30" s="1"/>
  <c r="M74" i="30"/>
  <c r="K74" i="30"/>
  <c r="P74" i="30" s="1"/>
  <c r="M73" i="30"/>
  <c r="K73" i="30"/>
  <c r="M72" i="30"/>
  <c r="K72" i="30"/>
  <c r="P71" i="30"/>
  <c r="M71" i="30"/>
  <c r="K71" i="30"/>
  <c r="M70" i="30"/>
  <c r="K70" i="30"/>
  <c r="M69" i="30"/>
  <c r="K69" i="30"/>
  <c r="M68" i="30"/>
  <c r="K68" i="30"/>
  <c r="P68" i="30" s="1"/>
  <c r="M67" i="30"/>
  <c r="K67" i="30"/>
  <c r="M66" i="30"/>
  <c r="N66" i="30" s="1"/>
  <c r="O66" i="30" s="1"/>
  <c r="K66" i="30"/>
  <c r="P66" i="30" s="1"/>
  <c r="M65" i="30"/>
  <c r="K65" i="30"/>
  <c r="P65" i="30" s="1"/>
  <c r="M64" i="30"/>
  <c r="K64" i="30"/>
  <c r="P64" i="30" s="1"/>
  <c r="M63" i="30"/>
  <c r="K63" i="30"/>
  <c r="P63" i="30" s="1"/>
  <c r="M62" i="30"/>
  <c r="K62" i="30"/>
  <c r="P62" i="30" s="1"/>
  <c r="M61" i="30"/>
  <c r="K61" i="30"/>
  <c r="P61" i="30" s="1"/>
  <c r="P60" i="30"/>
  <c r="M60" i="30"/>
  <c r="K60" i="30"/>
  <c r="M59" i="30"/>
  <c r="K59" i="30"/>
  <c r="P59" i="30" s="1"/>
  <c r="M58" i="30"/>
  <c r="K58" i="30"/>
  <c r="P58" i="30" s="1"/>
  <c r="M57" i="30"/>
  <c r="K57" i="30"/>
  <c r="P57" i="30" s="1"/>
  <c r="M56" i="30"/>
  <c r="K56" i="30"/>
  <c r="M55" i="30"/>
  <c r="K55" i="30"/>
  <c r="P55" i="30" s="1"/>
  <c r="M54" i="30"/>
  <c r="K54" i="30"/>
  <c r="M53" i="30"/>
  <c r="K53" i="30"/>
  <c r="M52" i="30"/>
  <c r="K52" i="30"/>
  <c r="P52" i="30" s="1"/>
  <c r="M51" i="30"/>
  <c r="K51" i="30"/>
  <c r="M50" i="30"/>
  <c r="K50" i="30"/>
  <c r="P50" i="30" s="1"/>
  <c r="M49" i="30"/>
  <c r="K49" i="30"/>
  <c r="P49" i="30" s="1"/>
  <c r="M48" i="30"/>
  <c r="K48" i="30"/>
  <c r="P48" i="30" s="1"/>
  <c r="M47" i="30"/>
  <c r="K47" i="30"/>
  <c r="P47" i="30" s="1"/>
  <c r="M46" i="30"/>
  <c r="K46" i="30"/>
  <c r="P46" i="30" s="1"/>
  <c r="M45" i="30"/>
  <c r="K45" i="30"/>
  <c r="P45" i="30" s="1"/>
  <c r="M44" i="30"/>
  <c r="K44" i="30"/>
  <c r="M43" i="30"/>
  <c r="K43" i="30"/>
  <c r="P43" i="30" s="1"/>
  <c r="M42" i="30"/>
  <c r="K42" i="30"/>
  <c r="P42" i="30" s="1"/>
  <c r="M41" i="30"/>
  <c r="K41" i="30"/>
  <c r="P41" i="30" s="1"/>
  <c r="M40" i="30"/>
  <c r="K40" i="30"/>
  <c r="P39" i="30"/>
  <c r="M39" i="30"/>
  <c r="K39" i="30"/>
  <c r="M38" i="30"/>
  <c r="K38" i="30"/>
  <c r="M37" i="30"/>
  <c r="K37" i="30"/>
  <c r="M36" i="30"/>
  <c r="K36" i="30"/>
  <c r="P36" i="30" s="1"/>
  <c r="M35" i="30"/>
  <c r="K35" i="30"/>
  <c r="P35" i="30" s="1"/>
  <c r="M34" i="30"/>
  <c r="K34" i="30"/>
  <c r="P34" i="30" s="1"/>
  <c r="P33" i="30"/>
  <c r="M33" i="30"/>
  <c r="K33" i="30"/>
  <c r="P32" i="30"/>
  <c r="M32" i="30"/>
  <c r="K32" i="30"/>
  <c r="M31" i="30"/>
  <c r="K31" i="30"/>
  <c r="N31" i="30" s="1"/>
  <c r="O31" i="30" s="1"/>
  <c r="M30" i="30"/>
  <c r="K30" i="30"/>
  <c r="P30" i="30" s="1"/>
  <c r="M29" i="30"/>
  <c r="K29" i="30"/>
  <c r="M28" i="30"/>
  <c r="K28" i="30"/>
  <c r="P28" i="30" s="1"/>
  <c r="M27" i="30"/>
  <c r="K27" i="30"/>
  <c r="P27" i="30" s="1"/>
  <c r="M26" i="30"/>
  <c r="K26" i="30"/>
  <c r="M25" i="30"/>
  <c r="K25" i="30"/>
  <c r="P25" i="30" s="1"/>
  <c r="M24" i="30"/>
  <c r="N24" i="30" s="1"/>
  <c r="O24" i="30" s="1"/>
  <c r="K24" i="30"/>
  <c r="P24" i="30" s="1"/>
  <c r="M23" i="30"/>
  <c r="K23" i="30"/>
  <c r="P23" i="30" s="1"/>
  <c r="M22" i="30"/>
  <c r="K22" i="30"/>
  <c r="P22" i="30" s="1"/>
  <c r="M21" i="30"/>
  <c r="K21" i="30"/>
  <c r="P21" i="30" s="1"/>
  <c r="M20" i="30"/>
  <c r="K20" i="30"/>
  <c r="P20" i="30" s="1"/>
  <c r="M19" i="30"/>
  <c r="K19" i="30"/>
  <c r="P19" i="30" s="1"/>
  <c r="M18" i="30"/>
  <c r="K18" i="30"/>
  <c r="M17" i="30"/>
  <c r="K17" i="30"/>
  <c r="P17" i="30" s="1"/>
  <c r="M16" i="30"/>
  <c r="K16" i="30"/>
  <c r="P16" i="30" s="1"/>
  <c r="M15" i="30"/>
  <c r="K15" i="30"/>
  <c r="P15" i="30" s="1"/>
  <c r="M14" i="30"/>
  <c r="K14" i="30"/>
  <c r="M13" i="30"/>
  <c r="K13" i="30"/>
  <c r="P13" i="30" s="1"/>
  <c r="M12" i="30"/>
  <c r="K12" i="30"/>
  <c r="P12" i="30" s="1"/>
  <c r="M11" i="30"/>
  <c r="K11" i="30"/>
  <c r="P11" i="30" s="1"/>
  <c r="Q20" i="7"/>
  <c r="R20" i="7" s="1"/>
  <c r="K20" i="7"/>
  <c r="X27" i="7" s="1"/>
  <c r="G20" i="7"/>
  <c r="R19" i="7"/>
  <c r="N19" i="7"/>
  <c r="R18" i="7"/>
  <c r="N18" i="7"/>
  <c r="U17" i="7"/>
  <c r="T17" i="7"/>
  <c r="U16" i="7"/>
  <c r="R16" i="7"/>
  <c r="N16" i="7"/>
  <c r="R15" i="7"/>
  <c r="N15" i="7"/>
  <c r="R14" i="7"/>
  <c r="N14" i="7"/>
  <c r="R12" i="7"/>
  <c r="N12" i="7"/>
  <c r="O10" i="35" l="1"/>
  <c r="O20" i="35"/>
  <c r="P23" i="35"/>
  <c r="P19" i="35"/>
  <c r="P31" i="35"/>
  <c r="O21" i="10"/>
  <c r="P21" i="10" s="1"/>
  <c r="O27" i="10"/>
  <c r="P27" i="10" s="1"/>
  <c r="N16" i="37"/>
  <c r="P31" i="30"/>
  <c r="P90" i="30"/>
  <c r="O25" i="10"/>
  <c r="P25" i="10" s="1"/>
  <c r="P24" i="12"/>
  <c r="Q24" i="12" s="1"/>
  <c r="U39" i="12"/>
  <c r="I7" i="1" s="1"/>
  <c r="O13" i="38"/>
  <c r="P16" i="19"/>
  <c r="P21" i="19"/>
  <c r="P15" i="2"/>
  <c r="I14" i="1" s="1"/>
  <c r="Q10" i="37"/>
  <c r="M11" i="37"/>
  <c r="N21" i="37"/>
  <c r="P21" i="35"/>
  <c r="R32" i="35"/>
  <c r="I21" i="1" s="1"/>
  <c r="S12" i="7"/>
  <c r="P15" i="9"/>
  <c r="Q15" i="9" s="1"/>
  <c r="O32" i="10"/>
  <c r="P32" i="10" s="1"/>
  <c r="N14" i="13"/>
  <c r="O14" i="13" s="1"/>
  <c r="Q31" i="15"/>
  <c r="N11" i="2"/>
  <c r="M23" i="37"/>
  <c r="O28" i="35"/>
  <c r="N33" i="30"/>
  <c r="O33" i="30" s="1"/>
  <c r="T65" i="10"/>
  <c r="I5" i="1" s="1"/>
  <c r="N15" i="13"/>
  <c r="O15" i="13" s="1"/>
  <c r="N23" i="37"/>
  <c r="P19" i="12"/>
  <c r="Q19" i="12" s="1"/>
  <c r="U36" i="15"/>
  <c r="J10" i="1" s="1"/>
  <c r="Q34" i="15"/>
  <c r="O14" i="38"/>
  <c r="N24" i="38"/>
  <c r="O27" i="35"/>
  <c r="N87" i="30"/>
  <c r="O87" i="30" s="1"/>
  <c r="O48" i="10"/>
  <c r="P48" i="10" s="1"/>
  <c r="P30" i="15"/>
  <c r="N22" i="38"/>
  <c r="O11" i="35"/>
  <c r="N12" i="37"/>
  <c r="M12" i="37"/>
  <c r="S15" i="7"/>
  <c r="T15" i="7" s="1"/>
  <c r="N129" i="30"/>
  <c r="O129" i="30" s="1"/>
  <c r="P14" i="9"/>
  <c r="Q14" i="9" s="1"/>
  <c r="P18" i="9"/>
  <c r="Q18" i="9" s="1"/>
  <c r="P27" i="9"/>
  <c r="Q27" i="9" s="1"/>
  <c r="O29" i="10"/>
  <c r="P29" i="10" s="1"/>
  <c r="Q34" i="10"/>
  <c r="O51" i="10"/>
  <c r="P51" i="10" s="1"/>
  <c r="Q55" i="10"/>
  <c r="P12" i="12"/>
  <c r="Q12" i="12" s="1"/>
  <c r="P18" i="12"/>
  <c r="Q18" i="12" s="1"/>
  <c r="P25" i="12"/>
  <c r="Q25" i="12" s="1"/>
  <c r="P27" i="12"/>
  <c r="Q27" i="12" s="1"/>
  <c r="P22" i="15"/>
  <c r="Q25" i="15"/>
  <c r="P26" i="15"/>
  <c r="P28" i="15"/>
  <c r="P29" i="15"/>
  <c r="N29" i="38"/>
  <c r="M14" i="37"/>
  <c r="Q16" i="37"/>
  <c r="N18" i="37"/>
  <c r="M19" i="37"/>
  <c r="P12" i="35"/>
  <c r="O12" i="35"/>
  <c r="P16" i="35"/>
  <c r="O16" i="35"/>
  <c r="O29" i="35"/>
  <c r="P29" i="35"/>
  <c r="Q52" i="10"/>
  <c r="O52" i="10"/>
  <c r="P52" i="10" s="1"/>
  <c r="P33" i="15"/>
  <c r="Q33" i="15"/>
  <c r="P9" i="35"/>
  <c r="O9" i="35"/>
  <c r="P17" i="35"/>
  <c r="O17" i="35"/>
  <c r="S14" i="7"/>
  <c r="T14" i="7" s="1"/>
  <c r="S19" i="7"/>
  <c r="T19" i="7" s="1"/>
  <c r="N46" i="30"/>
  <c r="O46" i="30" s="1"/>
  <c r="N79" i="30"/>
  <c r="O79" i="30" s="1"/>
  <c r="R13" i="9"/>
  <c r="P21" i="9"/>
  <c r="Q21" i="9" s="1"/>
  <c r="R21" i="9"/>
  <c r="P22" i="9"/>
  <c r="Q22" i="9" s="1"/>
  <c r="O11" i="10"/>
  <c r="P11" i="10" s="1"/>
  <c r="O12" i="10"/>
  <c r="P12" i="10" s="1"/>
  <c r="O19" i="10"/>
  <c r="P19" i="10" s="1"/>
  <c r="O31" i="10"/>
  <c r="P31" i="10" s="1"/>
  <c r="O35" i="10"/>
  <c r="P35" i="10" s="1"/>
  <c r="O39" i="10"/>
  <c r="P39" i="10" s="1"/>
  <c r="Q42" i="10"/>
  <c r="O50" i="10"/>
  <c r="P50" i="10" s="1"/>
  <c r="Q56" i="10"/>
  <c r="O56" i="10"/>
  <c r="P56" i="10" s="1"/>
  <c r="P17" i="12"/>
  <c r="Q17" i="12" s="1"/>
  <c r="R19" i="12"/>
  <c r="P15" i="13"/>
  <c r="S34" i="38"/>
  <c r="J11" i="1" s="1"/>
  <c r="R15" i="2"/>
  <c r="J14" i="1" s="1"/>
  <c r="N10" i="37"/>
  <c r="Q12" i="37"/>
  <c r="M13" i="37"/>
  <c r="O15" i="35"/>
  <c r="P15" i="35"/>
  <c r="S18" i="7"/>
  <c r="T18" i="7" s="1"/>
  <c r="X29" i="7"/>
  <c r="I3" i="1" s="1"/>
  <c r="N14" i="30"/>
  <c r="O14" i="30" s="1"/>
  <c r="N18" i="30"/>
  <c r="O18" i="30" s="1"/>
  <c r="P77" i="30"/>
  <c r="P20" i="9"/>
  <c r="Q20" i="9" s="1"/>
  <c r="O13" i="10"/>
  <c r="P13" i="10" s="1"/>
  <c r="Q13" i="10"/>
  <c r="O43" i="10"/>
  <c r="P43" i="10" s="1"/>
  <c r="R20" i="12"/>
  <c r="P20" i="12"/>
  <c r="Q20" i="12" s="1"/>
  <c r="Q14" i="37"/>
  <c r="N17" i="37"/>
  <c r="M17" i="37"/>
  <c r="Q19" i="37"/>
  <c r="P18" i="35"/>
  <c r="O18" i="35"/>
  <c r="O24" i="10"/>
  <c r="P24" i="10" s="1"/>
  <c r="O26" i="10"/>
  <c r="P26" i="10" s="1"/>
  <c r="O28" i="10"/>
  <c r="P28" i="10" s="1"/>
  <c r="O37" i="10"/>
  <c r="P37" i="10" s="1"/>
  <c r="O45" i="10"/>
  <c r="P45" i="10" s="1"/>
  <c r="P15" i="12"/>
  <c r="Q15" i="12" s="1"/>
  <c r="P16" i="12"/>
  <c r="Q16" i="12" s="1"/>
  <c r="P30" i="12"/>
  <c r="Q30" i="12" s="1"/>
  <c r="U24" i="15"/>
  <c r="Q34" i="38"/>
  <c r="I11" i="1" s="1"/>
  <c r="P24" i="37"/>
  <c r="I19" i="1" s="1"/>
  <c r="T32" i="35"/>
  <c r="J21" i="1" s="1"/>
  <c r="T24" i="37"/>
  <c r="J19" i="1" s="1"/>
  <c r="P13" i="35"/>
  <c r="O25" i="35"/>
  <c r="Q31" i="18"/>
  <c r="Q19" i="18"/>
  <c r="P27" i="18"/>
  <c r="P34" i="18"/>
  <c r="P36" i="18"/>
  <c r="P35" i="18"/>
  <c r="P15" i="18"/>
  <c r="P11" i="18"/>
  <c r="P18" i="18"/>
  <c r="P26" i="18"/>
  <c r="S38" i="18"/>
  <c r="I12" i="1" s="1"/>
  <c r="P20" i="18"/>
  <c r="P28" i="18"/>
  <c r="P12" i="19"/>
  <c r="P11" i="19"/>
  <c r="P13" i="19"/>
  <c r="P22" i="19"/>
  <c r="P19" i="19"/>
  <c r="P14" i="19"/>
  <c r="P24" i="19"/>
  <c r="P12" i="18"/>
  <c r="O20" i="19"/>
  <c r="R26" i="19"/>
  <c r="I13" i="1" s="1"/>
  <c r="N26" i="30"/>
  <c r="O26" i="30" s="1"/>
  <c r="N44" i="30"/>
  <c r="O44" i="30" s="1"/>
  <c r="N47" i="30"/>
  <c r="O47" i="30" s="1"/>
  <c r="N52" i="30"/>
  <c r="O52" i="30" s="1"/>
  <c r="N71" i="30"/>
  <c r="O71" i="30" s="1"/>
  <c r="N74" i="30"/>
  <c r="O74" i="30" s="1"/>
  <c r="P79" i="30"/>
  <c r="N100" i="30"/>
  <c r="O100" i="30" s="1"/>
  <c r="P119" i="30"/>
  <c r="N16" i="30"/>
  <c r="O16" i="30" s="1"/>
  <c r="N42" i="30"/>
  <c r="O42" i="30" s="1"/>
  <c r="N59" i="30"/>
  <c r="O59" i="30" s="1"/>
  <c r="N115" i="30"/>
  <c r="O115" i="30" s="1"/>
  <c r="N124" i="30"/>
  <c r="O124" i="30" s="1"/>
  <c r="N13" i="30"/>
  <c r="O13" i="30" s="1"/>
  <c r="N36" i="30"/>
  <c r="O36" i="30" s="1"/>
  <c r="N50" i="30"/>
  <c r="O50" i="30" s="1"/>
  <c r="N62" i="30"/>
  <c r="O62" i="30" s="1"/>
  <c r="N75" i="30"/>
  <c r="O75" i="30" s="1"/>
  <c r="N105" i="30"/>
  <c r="O105" i="30" s="1"/>
  <c r="N112" i="30"/>
  <c r="O112" i="30" s="1"/>
  <c r="N118" i="30"/>
  <c r="O118" i="30" s="1"/>
  <c r="N113" i="30"/>
  <c r="O113" i="30" s="1"/>
  <c r="N121" i="30"/>
  <c r="O121" i="30" s="1"/>
  <c r="N128" i="30"/>
  <c r="O128" i="30" s="1"/>
  <c r="N132" i="30"/>
  <c r="O132" i="30" s="1"/>
  <c r="N135" i="30"/>
  <c r="O135" i="30" s="1"/>
  <c r="N116" i="30"/>
  <c r="O116" i="30" s="1"/>
  <c r="N55" i="30"/>
  <c r="O55" i="30" s="1"/>
  <c r="N103" i="30"/>
  <c r="O103" i="30" s="1"/>
  <c r="N136" i="30"/>
  <c r="O136" i="30" s="1"/>
  <c r="N11" i="30"/>
  <c r="O11" i="30" s="1"/>
  <c r="N43" i="30"/>
  <c r="O43" i="30" s="1"/>
  <c r="N49" i="30"/>
  <c r="O49" i="30" s="1"/>
  <c r="N58" i="30"/>
  <c r="O58" i="30" s="1"/>
  <c r="N82" i="30"/>
  <c r="O82" i="30" s="1"/>
  <c r="N93" i="30"/>
  <c r="O93" i="30" s="1"/>
  <c r="N41" i="30"/>
  <c r="O41" i="30" s="1"/>
  <c r="N61" i="30"/>
  <c r="O61" i="30" s="1"/>
  <c r="N76" i="30"/>
  <c r="O76" i="30" s="1"/>
  <c r="N91" i="30"/>
  <c r="O91" i="30" s="1"/>
  <c r="N108" i="30"/>
  <c r="O108" i="30" s="1"/>
  <c r="N20" i="30"/>
  <c r="O20" i="30" s="1"/>
  <c r="N34" i="30"/>
  <c r="O34" i="30" s="1"/>
  <c r="N57" i="30"/>
  <c r="O57" i="30" s="1"/>
  <c r="N63" i="30"/>
  <c r="O63" i="30" s="1"/>
  <c r="N65" i="30"/>
  <c r="O65" i="30" s="1"/>
  <c r="N78" i="30"/>
  <c r="O78" i="30" s="1"/>
  <c r="N92" i="30"/>
  <c r="O92" i="30" s="1"/>
  <c r="N94" i="30"/>
  <c r="O94" i="30" s="1"/>
  <c r="N98" i="30"/>
  <c r="O98" i="30" s="1"/>
  <c r="N111" i="30"/>
  <c r="O111" i="30" s="1"/>
  <c r="N114" i="30"/>
  <c r="O114" i="30" s="1"/>
  <c r="N127" i="30"/>
  <c r="O127" i="30" s="1"/>
  <c r="N12" i="30"/>
  <c r="O12" i="30" s="1"/>
  <c r="N30" i="30"/>
  <c r="O30" i="30" s="1"/>
  <c r="N15" i="30"/>
  <c r="O15" i="30" s="1"/>
  <c r="P18" i="30"/>
  <c r="N25" i="30"/>
  <c r="O25" i="30" s="1"/>
  <c r="N39" i="30"/>
  <c r="O39" i="30" s="1"/>
  <c r="N60" i="30"/>
  <c r="O60" i="30" s="1"/>
  <c r="N68" i="30"/>
  <c r="O68" i="30" s="1"/>
  <c r="N81" i="30"/>
  <c r="O81" i="30" s="1"/>
  <c r="N84" i="30"/>
  <c r="O84" i="30" s="1"/>
  <c r="N95" i="30"/>
  <c r="O95" i="30" s="1"/>
  <c r="N97" i="30"/>
  <c r="O97" i="30" s="1"/>
  <c r="P114" i="30"/>
  <c r="N140" i="30"/>
  <c r="O140" i="30" s="1"/>
  <c r="N45" i="30"/>
  <c r="O45" i="30" s="1"/>
  <c r="N126" i="30"/>
  <c r="O126" i="30" s="1"/>
  <c r="N137" i="30"/>
  <c r="O137" i="30" s="1"/>
  <c r="N29" i="30"/>
  <c r="O29" i="30" s="1"/>
  <c r="P93" i="30"/>
  <c r="P24" i="9"/>
  <c r="Q24" i="9" s="1"/>
  <c r="R24" i="9"/>
  <c r="O33" i="10"/>
  <c r="P33" i="10" s="1"/>
  <c r="Q33" i="10"/>
  <c r="P15" i="7"/>
  <c r="U15" i="7"/>
  <c r="U19" i="7"/>
  <c r="P19" i="7"/>
  <c r="N28" i="30"/>
  <c r="O28" i="30" s="1"/>
  <c r="N72" i="30"/>
  <c r="O72" i="30" s="1"/>
  <c r="P72" i="30"/>
  <c r="P86" i="30"/>
  <c r="N86" i="30"/>
  <c r="O86" i="30" s="1"/>
  <c r="N110" i="30"/>
  <c r="O110" i="30" s="1"/>
  <c r="P120" i="30"/>
  <c r="N120" i="30"/>
  <c r="O120" i="30" s="1"/>
  <c r="P126" i="30"/>
  <c r="R28" i="12"/>
  <c r="P28" i="12"/>
  <c r="Q28" i="12" s="1"/>
  <c r="T12" i="7"/>
  <c r="N56" i="30"/>
  <c r="O56" i="30" s="1"/>
  <c r="P56" i="30"/>
  <c r="N73" i="30"/>
  <c r="O73" i="30" s="1"/>
  <c r="R13" i="12"/>
  <c r="M31" i="12"/>
  <c r="P13" i="12"/>
  <c r="Q13" i="12" s="1"/>
  <c r="P9" i="15"/>
  <c r="Q9" i="15"/>
  <c r="P104" i="30"/>
  <c r="N104" i="30"/>
  <c r="O104" i="30" s="1"/>
  <c r="P129" i="30"/>
  <c r="N133" i="30"/>
  <c r="O133" i="30" s="1"/>
  <c r="P133" i="30"/>
  <c r="R25" i="9"/>
  <c r="P25" i="9"/>
  <c r="Q25" i="9" s="1"/>
  <c r="O54" i="10"/>
  <c r="P54" i="10" s="1"/>
  <c r="Q54" i="10"/>
  <c r="R26" i="12"/>
  <c r="P26" i="12"/>
  <c r="Q26" i="12" s="1"/>
  <c r="Q17" i="18"/>
  <c r="P17" i="18"/>
  <c r="P83" i="30"/>
  <c r="N83" i="30"/>
  <c r="O83" i="30" s="1"/>
  <c r="P107" i="30"/>
  <c r="N107" i="30"/>
  <c r="O107" i="30" s="1"/>
  <c r="O17" i="10"/>
  <c r="P17" i="10" s="1"/>
  <c r="Q17" i="10"/>
  <c r="N37" i="30"/>
  <c r="O37" i="30" s="1"/>
  <c r="P37" i="30"/>
  <c r="P14" i="7"/>
  <c r="N19" i="30"/>
  <c r="O19" i="30" s="1"/>
  <c r="P26" i="30"/>
  <c r="N40" i="30"/>
  <c r="O40" i="30" s="1"/>
  <c r="P40" i="30"/>
  <c r="P67" i="30"/>
  <c r="N67" i="30"/>
  <c r="O67" i="30" s="1"/>
  <c r="P73" i="30"/>
  <c r="N101" i="30"/>
  <c r="O101" i="30" s="1"/>
  <c r="P101" i="30"/>
  <c r="N125" i="30"/>
  <c r="O125" i="30" s="1"/>
  <c r="P125" i="30"/>
  <c r="P130" i="30"/>
  <c r="N130" i="30"/>
  <c r="O130" i="30" s="1"/>
  <c r="P12" i="9"/>
  <c r="M28" i="9"/>
  <c r="R12" i="9"/>
  <c r="Q15" i="10"/>
  <c r="O15" i="10"/>
  <c r="P15" i="10" s="1"/>
  <c r="P17" i="13"/>
  <c r="K18" i="13"/>
  <c r="N69" i="30"/>
  <c r="O69" i="30" s="1"/>
  <c r="P69" i="30"/>
  <c r="N53" i="30"/>
  <c r="O53" i="30" s="1"/>
  <c r="P53" i="30"/>
  <c r="P70" i="30"/>
  <c r="N70" i="30"/>
  <c r="O70" i="30" s="1"/>
  <c r="S16" i="7"/>
  <c r="T16" i="7" s="1"/>
  <c r="P18" i="7"/>
  <c r="N17" i="30"/>
  <c r="O17" i="30" s="1"/>
  <c r="P16" i="7"/>
  <c r="N21" i="30"/>
  <c r="O21" i="30" s="1"/>
  <c r="N23" i="30"/>
  <c r="O23" i="30" s="1"/>
  <c r="P44" i="30"/>
  <c r="P54" i="30"/>
  <c r="N54" i="30"/>
  <c r="O54" i="30" s="1"/>
  <c r="N88" i="30"/>
  <c r="O88" i="30" s="1"/>
  <c r="P88" i="30"/>
  <c r="P92" i="30"/>
  <c r="N122" i="30"/>
  <c r="O122" i="30" s="1"/>
  <c r="P122" i="30"/>
  <c r="O41" i="10"/>
  <c r="P41" i="10" s="1"/>
  <c r="Q41" i="10"/>
  <c r="N20" i="7"/>
  <c r="P51" i="30"/>
  <c r="N51" i="30"/>
  <c r="O51" i="30" s="1"/>
  <c r="N85" i="30"/>
  <c r="O85" i="30" s="1"/>
  <c r="P85" i="30"/>
  <c r="P113" i="30"/>
  <c r="P38" i="30"/>
  <c r="N38" i="30"/>
  <c r="O38" i="30" s="1"/>
  <c r="P102" i="30"/>
  <c r="N102" i="30"/>
  <c r="O102" i="30" s="1"/>
  <c r="N109" i="30"/>
  <c r="O109" i="30" s="1"/>
  <c r="P109" i="30"/>
  <c r="P131" i="30"/>
  <c r="N131" i="30"/>
  <c r="O131" i="30" s="1"/>
  <c r="U12" i="7"/>
  <c r="P12" i="7"/>
  <c r="U14" i="7"/>
  <c r="U18" i="7"/>
  <c r="K141" i="30"/>
  <c r="S148" i="30" s="1"/>
  <c r="P14" i="30"/>
  <c r="N22" i="30"/>
  <c r="O22" i="30" s="1"/>
  <c r="N27" i="30"/>
  <c r="O27" i="30" s="1"/>
  <c r="P29" i="30"/>
  <c r="N35" i="30"/>
  <c r="O35" i="30" s="1"/>
  <c r="N89" i="30"/>
  <c r="O89" i="30" s="1"/>
  <c r="P99" i="30"/>
  <c r="N99" i="30"/>
  <c r="O99" i="30" s="1"/>
  <c r="N106" i="30"/>
  <c r="O106" i="30" s="1"/>
  <c r="P106" i="30"/>
  <c r="P123" i="30"/>
  <c r="N123" i="30"/>
  <c r="O123" i="30" s="1"/>
  <c r="S37" i="9"/>
  <c r="I4" i="1" s="1"/>
  <c r="N32" i="30"/>
  <c r="O32" i="30" s="1"/>
  <c r="N64" i="30"/>
  <c r="O64" i="30" s="1"/>
  <c r="N96" i="30"/>
  <c r="O96" i="30" s="1"/>
  <c r="N117" i="30"/>
  <c r="O117" i="30" s="1"/>
  <c r="N139" i="30"/>
  <c r="O139" i="30" s="1"/>
  <c r="O23" i="10"/>
  <c r="P23" i="10" s="1"/>
  <c r="Q25" i="10"/>
  <c r="Q30" i="10"/>
  <c r="O30" i="10"/>
  <c r="P30" i="10" s="1"/>
  <c r="O49" i="10"/>
  <c r="P49" i="10" s="1"/>
  <c r="Q27" i="15"/>
  <c r="P27" i="15"/>
  <c r="P138" i="30"/>
  <c r="N138" i="30"/>
  <c r="O138" i="30" s="1"/>
  <c r="Q22" i="10"/>
  <c r="O22" i="10"/>
  <c r="P22" i="10" s="1"/>
  <c r="Q38" i="10"/>
  <c r="O38" i="10"/>
  <c r="P38" i="10" s="1"/>
  <c r="P15" i="19"/>
  <c r="O15" i="19"/>
  <c r="N48" i="30"/>
  <c r="O48" i="30" s="1"/>
  <c r="N80" i="30"/>
  <c r="O80" i="30" s="1"/>
  <c r="N134" i="30"/>
  <c r="O134" i="30" s="1"/>
  <c r="R17" i="9"/>
  <c r="P17" i="9"/>
  <c r="Q17" i="9" s="1"/>
  <c r="O18" i="10"/>
  <c r="P18" i="10" s="1"/>
  <c r="P13" i="15"/>
  <c r="Q13" i="15"/>
  <c r="Q14" i="10"/>
  <c r="O14" i="10"/>
  <c r="P14" i="10" s="1"/>
  <c r="Q46" i="10"/>
  <c r="O46" i="10"/>
  <c r="P46" i="10" s="1"/>
  <c r="U38" i="18"/>
  <c r="J12" i="1" s="1"/>
  <c r="Q16" i="15"/>
  <c r="P16" i="15"/>
  <c r="P18" i="13"/>
  <c r="S22" i="13" s="1"/>
  <c r="N17" i="13"/>
  <c r="O17" i="13" s="1"/>
  <c r="P14" i="35"/>
  <c r="O14" i="35"/>
  <c r="S36" i="15"/>
  <c r="I10" i="1" s="1"/>
  <c r="P25" i="18"/>
  <c r="P33" i="18"/>
  <c r="N15" i="37"/>
  <c r="M15" i="37"/>
  <c r="P23" i="12"/>
  <c r="Q23" i="12" s="1"/>
  <c r="N13" i="13"/>
  <c r="O13" i="13" s="1"/>
  <c r="O28" i="38"/>
  <c r="N28" i="38"/>
  <c r="P22" i="35"/>
  <c r="O22" i="35"/>
  <c r="P30" i="35"/>
  <c r="O30" i="35"/>
  <c r="P14" i="12"/>
  <c r="Q14" i="12" s="1"/>
  <c r="Q15" i="15"/>
  <c r="P15" i="15"/>
  <c r="Q14" i="18"/>
  <c r="P14" i="18"/>
  <c r="T26" i="19"/>
  <c r="J13" i="1" s="1"/>
  <c r="P23" i="19"/>
  <c r="O23" i="19"/>
  <c r="N12" i="2"/>
  <c r="M12" i="2"/>
  <c r="Q35" i="15"/>
  <c r="P35" i="15"/>
  <c r="Q22" i="18"/>
  <c r="P22" i="18"/>
  <c r="P22" i="12"/>
  <c r="Q22" i="12" s="1"/>
  <c r="Q21" i="15"/>
  <c r="Q23" i="15"/>
  <c r="P23" i="15"/>
  <c r="Q30" i="18"/>
  <c r="P30" i="18"/>
  <c r="O18" i="19"/>
  <c r="N11" i="37"/>
  <c r="N30" i="38"/>
  <c r="P16" i="18"/>
  <c r="P24" i="18"/>
  <c r="P32" i="18"/>
  <c r="O17" i="19"/>
  <c r="O25" i="19"/>
  <c r="M14" i="2"/>
  <c r="O24" i="35"/>
  <c r="N12" i="13"/>
  <c r="O12" i="13" s="1"/>
  <c r="N16" i="13"/>
  <c r="O16" i="13" s="1"/>
  <c r="P12" i="15"/>
  <c r="P20" i="15"/>
  <c r="P32" i="15"/>
  <c r="N12" i="38"/>
  <c r="N18" i="38"/>
  <c r="P13" i="18"/>
  <c r="P21" i="18"/>
  <c r="P29" i="18"/>
  <c r="P37" i="18"/>
  <c r="S26" i="13"/>
  <c r="P20" i="7" l="1"/>
  <c r="O18" i="13"/>
  <c r="S25" i="13" s="1"/>
  <c r="Q57" i="10"/>
  <c r="T62" i="10" s="1"/>
  <c r="Q31" i="12"/>
  <c r="U38" i="12" s="1"/>
  <c r="J7" i="1" s="1"/>
  <c r="T20" i="7"/>
  <c r="P141" i="30"/>
  <c r="S147" i="30" s="1"/>
  <c r="O141" i="30"/>
  <c r="R31" i="12"/>
  <c r="P31" i="12"/>
  <c r="O57" i="10"/>
  <c r="P57" i="10"/>
  <c r="R28" i="9"/>
  <c r="S34" i="9" s="1"/>
  <c r="N141" i="30"/>
  <c r="S150" i="30" s="1"/>
  <c r="S20" i="7"/>
  <c r="X25" i="7" s="1"/>
  <c r="U20" i="7"/>
  <c r="X26" i="7" s="1"/>
  <c r="X28" i="7" s="1"/>
  <c r="J3" i="1" s="1"/>
  <c r="P28" i="9"/>
  <c r="Q12" i="9"/>
  <c r="Q28" i="9" s="1"/>
  <c r="S36" i="9" s="1"/>
  <c r="J4" i="1" s="1"/>
  <c r="T64" i="10" l="1"/>
  <c r="J5" i="1" s="1"/>
  <c r="S149" i="30"/>
  <c r="U35" i="12"/>
  <c r="U36" i="12"/>
  <c r="Q10" i="44"/>
  <c r="R10" i="44" s="1"/>
  <c r="Q43" i="44" l="1"/>
  <c r="I25" i="1" s="1"/>
</calcChain>
</file>

<file path=xl/comments1.xml><?xml version="1.0" encoding="utf-8"?>
<comments xmlns="http://schemas.openxmlformats.org/spreadsheetml/2006/main">
  <authors>
    <author>jmzambrano</author>
    <author>laquijano</author>
    <author>CONTROL INTERNO</author>
    <author>UNICAUCA</author>
    <author xml:space="preserve">CONTRALORIA </author>
  </authors>
  <commentList>
    <comment ref="V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de manera concreta el propósito a alcanzar  por la acción mejoradora.</t>
        </r>
      </text>
    </comment>
    <comment ref="H9" authorId="1" shapeId="0">
      <text>
        <r>
          <rPr>
            <sz val="8"/>
            <color indexed="81"/>
            <rFont val="Tahoma"/>
            <family val="2"/>
          </rPr>
          <t>Relacione las actividades a desarrollar para el cumplimiento de las acciones que permitan medir el avance y cumplimiento del objetivo de mejoramiento.</t>
        </r>
      </text>
    </comment>
    <comment ref="I9" authorId="1" shapeId="0">
      <text>
        <r>
          <rPr>
            <sz val="8"/>
            <color indexed="81"/>
            <rFont val="Tahoma"/>
            <family val="2"/>
          </rPr>
          <t xml:space="preserve">Relacione el nombre de la unidad de medida que se  utilizará para medir el grado de avance de la actividad . .
</t>
        </r>
      </text>
    </comment>
    <comment ref="J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3" shapeId="0">
      <text>
        <r>
          <rPr>
            <b/>
            <sz val="9"/>
            <color indexed="81"/>
            <rFont val="Tahoma"/>
            <family val="2"/>
          </rPr>
          <t>UNICAUCA:</t>
        </r>
        <r>
          <rPr>
            <sz val="9"/>
            <color indexed="81"/>
            <rFont val="Tahoma"/>
            <family val="2"/>
          </rPr>
          <t xml:space="preserve">
Puntos en unidades que se le otorga a la actividad. Siendo 100%= 1 punto</t>
        </r>
      </text>
    </comment>
    <comment ref="L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9" authorId="1" shapeId="0">
      <text>
        <r>
          <rPr>
            <sz val="8"/>
            <color indexed="81"/>
            <rFont val="Tahoma"/>
            <family val="2"/>
          </rPr>
          <t>Fecha programada para la terminación de cada actividad, teniendo en cuenta que no sea  mayor a 52 semanas despues de la suscripción.</t>
        </r>
      </text>
    </comment>
    <comment ref="N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O9" authorId="3"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9" authorId="1" shapeId="0">
      <text>
        <r>
          <rPr>
            <sz val="8"/>
            <color indexed="81"/>
            <rFont val="Tahoma"/>
            <family val="2"/>
          </rPr>
          <t>Registre el avance de la ejecución de la actividad, en términos de la Unidad de Medida.</t>
        </r>
      </text>
    </comment>
    <comment ref="R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V9" authorId="4" shapeId="0">
      <text>
        <r>
          <rPr>
            <sz val="8"/>
            <color indexed="81"/>
            <rFont val="Tahoma"/>
            <family val="2"/>
          </rPr>
          <t>Registre si la actividad fue efectiva o no.</t>
        </r>
      </text>
    </comment>
    <comment ref="X9" authorId="2" shapeId="0">
      <text>
        <r>
          <rPr>
            <sz val="8"/>
            <color indexed="81"/>
            <rFont val="Tahoma"/>
            <family val="2"/>
          </rPr>
          <t>Registre evidencias documentales para el logro de la actividad.</t>
        </r>
      </text>
    </comment>
  </commentList>
</comments>
</file>

<file path=xl/comments10.xml><?xml version="1.0" encoding="utf-8"?>
<comments xmlns="http://schemas.openxmlformats.org/spreadsheetml/2006/main">
  <authors>
    <author>JORGE MIGUEL DIAZ</author>
    <author>MJ03JZH3</author>
    <author>asus</author>
    <author>laquijano</author>
    <author>UNICAUCA</author>
  </authors>
  <commentList>
    <comment ref="C10" authorId="0" shapeId="0">
      <text>
        <r>
          <rPr>
            <sz val="9"/>
            <color indexed="81"/>
            <rFont val="Tahoma"/>
            <family val="2"/>
          </rPr>
          <t>Realice la descripción de la oportunidad de mejora resultado de la autoevaluación o derivadas de otras fuentes</t>
        </r>
      </text>
    </comment>
    <comment ref="D10"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shapeId="0">
      <text>
        <r>
          <rPr>
            <sz val="9"/>
            <color indexed="81"/>
            <rFont val="Tahoma"/>
            <family val="2"/>
          </rPr>
          <t xml:space="preserve">Nombre del proyecto o acción a emprender que se realizará para superar la debilidad u oportunidad de mejora o la no conformidad </t>
        </r>
      </text>
    </comment>
    <comment ref="G10" authorId="2" shapeId="0">
      <text>
        <r>
          <rPr>
            <sz val="9"/>
            <color indexed="81"/>
            <rFont val="Tahoma"/>
            <family val="2"/>
          </rPr>
          <t>Describa la(s) actividad(es) específicas a emprender o desarrollar para trabajar el proyecto  o acción.
Pueden ser más de una.</t>
        </r>
      </text>
    </comment>
    <comment ref="H10"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10"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10" authorId="3" shapeId="0">
      <text>
        <r>
          <rPr>
            <sz val="8"/>
            <color indexed="81"/>
            <rFont val="Tahoma"/>
            <family val="2"/>
          </rPr>
          <t>Fecha programada para la terminación de cada actividad, teniendo en cuenta que no sea  mayor a 52 semanas despues de la suscripción.</t>
        </r>
      </text>
    </comment>
    <comment ref="N10"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O10"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10" authorId="3" shapeId="0">
      <text>
        <r>
          <rPr>
            <sz val="8"/>
            <color indexed="81"/>
            <rFont val="Tahoma"/>
            <family val="2"/>
          </rPr>
          <t>Registre el avance de la ejecución de la actividad, en términos de la Unidad de Medida.</t>
        </r>
      </text>
    </comment>
    <comment ref="S10"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1.xml><?xml version="1.0" encoding="utf-8"?>
<comments xmlns="http://schemas.openxmlformats.org/spreadsheetml/2006/main">
  <authors>
    <author>JORGE MIGUEL DIAZ</author>
    <author>MJ03JZH3</author>
    <author>asus</author>
    <author>laquijano</author>
    <author>UNICAUCA</author>
    <author>unicauca</author>
  </authors>
  <commentList>
    <comment ref="C10" authorId="0" shapeId="0">
      <text>
        <r>
          <rPr>
            <sz val="9"/>
            <color indexed="81"/>
            <rFont val="Tahoma"/>
            <family val="2"/>
          </rPr>
          <t>Realice la descripción de la oportunidad de mejora resultado de la autoevaluación o derivadas de otras fuentes</t>
        </r>
      </text>
    </comment>
    <comment ref="D10"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shapeId="0">
      <text>
        <r>
          <rPr>
            <sz val="9"/>
            <color indexed="81"/>
            <rFont val="Tahoma"/>
            <family val="2"/>
          </rPr>
          <t xml:space="preserve">Nombre del proyecto o acción a emprender que se realizará para superar la debilidad u oportunidad de mejora o la no conformidad </t>
        </r>
      </text>
    </comment>
    <comment ref="G10" authorId="2" shapeId="0">
      <text>
        <r>
          <rPr>
            <sz val="9"/>
            <color indexed="81"/>
            <rFont val="Tahoma"/>
            <family val="2"/>
          </rPr>
          <t>Describa la(s) actividad(es) específicas a emprender o desarrollar para trabajar el proyecto  o acción.
Pueden ser más de una.</t>
        </r>
      </text>
    </comment>
    <comment ref="H10"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10"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10" authorId="3" shapeId="0">
      <text>
        <r>
          <rPr>
            <sz val="8"/>
            <color indexed="81"/>
            <rFont val="Tahoma"/>
            <family val="2"/>
          </rPr>
          <t>Fecha programada para la terminación de cada actividad, teniendo en cuenta que no sea  mayor a 52 semanas despues de la suscripción.</t>
        </r>
      </text>
    </comment>
    <comment ref="M10"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10"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10" authorId="3" shapeId="0">
      <text>
        <r>
          <rPr>
            <sz val="8"/>
            <color indexed="81"/>
            <rFont val="Tahoma"/>
            <family val="2"/>
          </rPr>
          <t>Registre el avance de la ejecución de la actividad, en términos de la Unidad de Medida.</t>
        </r>
      </text>
    </comment>
    <comment ref="R10"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G18" authorId="5" shapeId="0">
      <text>
        <r>
          <rPr>
            <b/>
            <sz val="9"/>
            <color indexed="81"/>
            <rFont val="Tahoma"/>
            <family val="2"/>
          </rPr>
          <t>unicauca:</t>
        </r>
        <r>
          <rPr>
            <sz val="9"/>
            <color indexed="81"/>
            <rFont val="Tahoma"/>
            <family val="2"/>
          </rPr>
          <t xml:space="preserve">
¿</t>
        </r>
        <r>
          <rPr>
            <sz val="14"/>
            <color indexed="81"/>
            <rFont val="Tahoma"/>
            <family val="2"/>
          </rPr>
          <t xml:space="preserve">Que significa complejo?, ¿En donde se va a establecer? Es decir, en el procedimiento, en la norma, en donde?
</t>
        </r>
      </text>
    </comment>
  </commentList>
</comments>
</file>

<file path=xl/comments12.xml><?xml version="1.0" encoding="utf-8"?>
<comments xmlns="http://schemas.openxmlformats.org/spreadsheetml/2006/main">
  <authors>
    <author>JORGE MIGUEL DIAZ</author>
    <author>MJ03JZH3</author>
    <author>asus</author>
    <author>laquijano</author>
    <author>UNICAUCA</author>
  </authors>
  <commentList>
    <comment ref="C10" authorId="0" shapeId="0">
      <text>
        <r>
          <rPr>
            <sz val="9"/>
            <color indexed="81"/>
            <rFont val="Tahoma"/>
            <family val="2"/>
          </rPr>
          <t>Realice la descripción de la oportunidad de mejora resultado de la autoevaluación o derivadas de otras fuentes</t>
        </r>
      </text>
    </comment>
    <comment ref="D10"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shapeId="0">
      <text>
        <r>
          <rPr>
            <sz val="9"/>
            <color indexed="81"/>
            <rFont val="Tahoma"/>
            <family val="2"/>
          </rPr>
          <t xml:space="preserve">Nombre del proyecto o acción a emprender que se realizará para superar la debilidad u oportunidad de mejora o la no conformidad </t>
        </r>
      </text>
    </comment>
    <comment ref="F10" authorId="2" shapeId="0">
      <text>
        <r>
          <rPr>
            <sz val="9"/>
            <color indexed="81"/>
            <rFont val="Tahoma"/>
            <family val="2"/>
          </rPr>
          <t>Describa la(s) actividad(es) específicas a emprender o desarrollar para trabajar el proyecto  o acción.
Pueden ser más de una.</t>
        </r>
      </text>
    </comment>
    <comment ref="G10"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10"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10" authorId="3" shapeId="0">
      <text>
        <r>
          <rPr>
            <sz val="8"/>
            <color indexed="81"/>
            <rFont val="Tahoma"/>
            <family val="2"/>
          </rPr>
          <t>Fecha programada para la terminación de cada actividad, teniendo en cuenta que no sea  mayor a 52 semanas despues de la suscripción.</t>
        </r>
      </text>
    </comment>
    <comment ref="K10"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L10"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10" authorId="3" shapeId="0">
      <text>
        <r>
          <rPr>
            <sz val="8"/>
            <color indexed="81"/>
            <rFont val="Tahoma"/>
            <family val="2"/>
          </rPr>
          <t>Registre el avance de la ejecución de la actividad, en términos de la Unidad de Medida.</t>
        </r>
      </text>
    </comment>
    <comment ref="P10"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3.xml><?xml version="1.0" encoding="utf-8"?>
<comments xmlns="http://schemas.openxmlformats.org/spreadsheetml/2006/main">
  <authors>
    <author>JORGE MIGUEL DIAZ</author>
    <author>laquijano</author>
    <author>UNICAUCA</author>
  </authors>
  <commentList>
    <comment ref="I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0"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0" authorId="1" shapeId="0">
      <text>
        <r>
          <rPr>
            <sz val="8"/>
            <color indexed="81"/>
            <rFont val="Tahoma"/>
            <family val="2"/>
          </rPr>
          <t>Fecha programada para la terminación de cada actividad, teniendo en cuenta que no sea  mayor a 52 semanas despues de la suscripción.</t>
        </r>
      </text>
    </comment>
    <comment ref="L10"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10"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0" authorId="1" shapeId="0">
      <text>
        <r>
          <rPr>
            <sz val="8"/>
            <color indexed="81"/>
            <rFont val="Tahoma"/>
            <family val="2"/>
          </rPr>
          <t>Registre el avance de la ejecución de la actividad, en términos de la Unidad de Medida.</t>
        </r>
      </text>
    </comment>
    <comment ref="Q10"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4.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5.xml><?xml version="1.0" encoding="utf-8"?>
<comments xmlns="http://schemas.openxmlformats.org/spreadsheetml/2006/main">
  <authors>
    <author>asus</author>
    <author>JORGE MIGUEL DIAZ</author>
    <author>MJ03JZH3</author>
    <author>laquijano</author>
    <author>UNICAUCA</author>
  </authors>
  <commentList>
    <comment ref="R8" authorId="0" shapeId="0">
      <text>
        <r>
          <rPr>
            <sz val="9"/>
            <color indexed="81"/>
            <rFont val="Tahoma"/>
            <family val="2"/>
          </rPr>
          <t>Definir la fecha en la que se realiza la evaluación para el calculo de PLAV y PAAV</t>
        </r>
      </text>
    </comment>
    <comment ref="C9" authorId="1" shapeId="0">
      <text>
        <r>
          <rPr>
            <sz val="9"/>
            <color indexed="81"/>
            <rFont val="Tahoma"/>
            <family val="2"/>
          </rPr>
          <t>Realice la descripción de la oportunidad de mejora resultado de la autoevaluación o derivadas de otras fuentes</t>
        </r>
      </text>
    </comment>
    <comment ref="D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shapeId="0">
      <text>
        <r>
          <rPr>
            <sz val="9"/>
            <color indexed="81"/>
            <rFont val="Tahoma"/>
            <family val="2"/>
          </rPr>
          <t xml:space="preserve">Nombre del proyecto o acción a emprender que se realizará para superar la debilidad u oportunidad de mejora o la no conformidad </t>
        </r>
      </text>
    </comment>
    <comment ref="F9" authorId="0" shapeId="0">
      <text>
        <r>
          <rPr>
            <sz val="9"/>
            <color indexed="81"/>
            <rFont val="Tahoma"/>
            <family val="2"/>
          </rPr>
          <t>Describa la(s) actividad(es) específicas a emprender o desarrollar para trabajar el proyecto  o acción.
Pueden ser más de una.</t>
        </r>
      </text>
    </comment>
    <comment ref="G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3" shapeId="0">
      <text>
        <r>
          <rPr>
            <sz val="8"/>
            <color indexed="81"/>
            <rFont val="Tahoma"/>
            <family val="2"/>
          </rPr>
          <t>Fecha programada para la terminación de cada actividad, teniendo en cuenta que no sea  mayor a 52 semanas despues de la suscripción.</t>
        </r>
      </text>
    </comment>
    <comment ref="K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L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9" authorId="3" shapeId="0">
      <text>
        <r>
          <rPr>
            <sz val="8"/>
            <color indexed="81"/>
            <rFont val="Tahoma"/>
            <family val="2"/>
          </rPr>
          <t>Registre el avance de la ejecución de la actividad, en términos de la Unidad de Medida.</t>
        </r>
      </text>
    </comment>
    <comment ref="P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U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6.xml><?xml version="1.0" encoding="utf-8"?>
<comments xmlns="http://schemas.openxmlformats.org/spreadsheetml/2006/main">
  <authors>
    <author>asus</author>
    <author>JORGE MIGUEL DIAZ</author>
    <author>MJ03JZH3</author>
    <author>laquijano</author>
    <author>UNICAUCA</author>
  </authors>
  <commentList>
    <comment ref="R8" authorId="0" shapeId="0">
      <text>
        <r>
          <rPr>
            <sz val="9"/>
            <color indexed="81"/>
            <rFont val="Tahoma"/>
            <family val="2"/>
          </rPr>
          <t>Definir la fecha en la que se realiza la evaluación para el calculo de PLAV y PAAV</t>
        </r>
      </text>
    </comment>
    <comment ref="C9" authorId="1" shapeId="0">
      <text>
        <r>
          <rPr>
            <sz val="9"/>
            <color indexed="81"/>
            <rFont val="Tahoma"/>
            <family val="2"/>
          </rPr>
          <t>Realice la descripción de la oportunidad de mejora resultado de la autoevaluación o derivadas de otras fuentes</t>
        </r>
      </text>
    </comment>
    <comment ref="D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shapeId="0">
      <text>
        <r>
          <rPr>
            <sz val="9"/>
            <color indexed="81"/>
            <rFont val="Tahoma"/>
            <family val="2"/>
          </rPr>
          <t xml:space="preserve">Nombre del proyecto o acción a emprender que se realizará para superar la debilidad u oportunidad de mejora o la no conformidad </t>
        </r>
      </text>
    </comment>
    <comment ref="F9" authorId="0" shapeId="0">
      <text>
        <r>
          <rPr>
            <sz val="9"/>
            <color indexed="81"/>
            <rFont val="Tahoma"/>
            <family val="2"/>
          </rPr>
          <t>Describa la(s) actividad(es) específicas a emprender o desarrollar para trabajar el proyecto  o acción.
Pueden ser más de una.</t>
        </r>
      </text>
    </comment>
    <comment ref="G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3" shapeId="0">
      <text>
        <r>
          <rPr>
            <sz val="8"/>
            <color indexed="81"/>
            <rFont val="Tahoma"/>
            <family val="2"/>
          </rPr>
          <t>Fecha programada para la terminación de cada actividad, teniendo en cuenta que no sea  mayor a 52 semanas despues de la suscripción.</t>
        </r>
      </text>
    </comment>
    <comment ref="K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L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9" authorId="3" shapeId="0">
      <text>
        <r>
          <rPr>
            <sz val="8"/>
            <color indexed="81"/>
            <rFont val="Tahoma"/>
            <family val="2"/>
          </rPr>
          <t>Registre el avance de la ejecución de la actividad, en términos de la Unidad de Medida.</t>
        </r>
      </text>
    </comment>
    <comment ref="P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U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7.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8.xml><?xml version="1.0" encoding="utf-8"?>
<comments xmlns="http://schemas.openxmlformats.org/spreadsheetml/2006/main">
  <authors>
    <author>JORGE MIGUEL DIAZ</author>
    <author>laquijano</author>
    <author>UNICAUCA</author>
  </authors>
  <commentList>
    <comment ref="J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shapeId="0">
      <text>
        <r>
          <rPr>
            <sz val="8"/>
            <color indexed="81"/>
            <rFont val="Tahoma"/>
            <family val="2"/>
          </rPr>
          <t>Fecha programada para la terminación de cada actividad, teniendo en cuenta que no sea  mayor a 52 semanas despues de la suscripción.</t>
        </r>
      </text>
    </comment>
    <comment ref="M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shapeId="0">
      <text>
        <r>
          <rPr>
            <sz val="8"/>
            <color indexed="81"/>
            <rFont val="Tahoma"/>
            <family val="2"/>
          </rPr>
          <t>Registre el avance de la ejecución de la actividad, en términos de la Unidad de Medida.</t>
        </r>
      </text>
    </comment>
    <comment ref="R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9.xml><?xml version="1.0" encoding="utf-8"?>
<comments xmlns="http://schemas.openxmlformats.org/spreadsheetml/2006/main">
  <authors>
    <author>asus</author>
    <author>JORGE MIGUEL DIAZ</author>
    <author>MJ03JZH3</author>
    <author>laquijano</author>
    <author>UNICAUCA</author>
  </authors>
  <commentList>
    <comment ref="S8" authorId="0" shapeId="0">
      <text>
        <r>
          <rPr>
            <sz val="9"/>
            <color indexed="81"/>
            <rFont val="Tahoma"/>
            <family val="2"/>
          </rPr>
          <t>Definir la fecha en la que se realiza la evaluación para el calculo de PLAV y PAAV</t>
        </r>
      </text>
    </comment>
    <comment ref="D9" authorId="1" shapeId="0">
      <text>
        <r>
          <rPr>
            <sz val="9"/>
            <color indexed="81"/>
            <rFont val="Tahoma"/>
            <family val="2"/>
          </rPr>
          <t>Realice la descripción de la oportunidad de mejora resultado de la autoevaluación o derivadas de otras fuentes</t>
        </r>
      </text>
    </comment>
    <comment ref="E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shapeId="0">
      <text>
        <r>
          <rPr>
            <sz val="9"/>
            <color indexed="81"/>
            <rFont val="Tahoma"/>
            <family val="2"/>
          </rPr>
          <t xml:space="preserve">Nombre del proyecto o acción a emprender que se realizará para superar la debilidad u oportunidad de mejora o la no conformidad </t>
        </r>
      </text>
    </comment>
    <comment ref="G9" authorId="0" shapeId="0">
      <text>
        <r>
          <rPr>
            <sz val="9"/>
            <color indexed="81"/>
            <rFont val="Tahoma"/>
            <family val="2"/>
          </rPr>
          <t>Describa la(s) actividad(es) específicas a emprender o desarrollar para trabajar el proyecto  o acción.
Pueden ser más de una.</t>
        </r>
      </text>
    </comment>
    <comment ref="H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shapeId="0">
      <text>
        <r>
          <rPr>
            <sz val="8"/>
            <color indexed="81"/>
            <rFont val="Tahoma"/>
            <family val="2"/>
          </rPr>
          <t>Fecha programada para la terminación de cada actividad, teniendo en cuenta que no sea  mayor a 52 semanas despues de la suscripción.</t>
        </r>
      </text>
    </comment>
    <comment ref="L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shapeId="0">
      <text>
        <r>
          <rPr>
            <sz val="8"/>
            <color indexed="81"/>
            <rFont val="Tahoma"/>
            <family val="2"/>
          </rPr>
          <t>Registre el avance de la ejecución de la actividad, en términos de la Unidad de Medida.</t>
        </r>
      </text>
    </comment>
    <comment ref="Q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xml><?xml version="1.0" encoding="utf-8"?>
<comments xmlns="http://schemas.openxmlformats.org/spreadsheetml/2006/main">
  <authors>
    <author>jmzambrano</author>
    <author>laquijano</author>
    <author>CONTROL INTERNO</author>
    <author xml:space="preserve">CONTRALORIA </author>
    <author>Windows User</author>
  </authors>
  <commentList>
    <comment ref="Q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shapeId="0">
      <text>
        <r>
          <rPr>
            <sz val="8"/>
            <color indexed="81"/>
            <rFont val="Tahoma"/>
            <family val="2"/>
          </rPr>
          <t>Describa el origen del hallazgo.</t>
        </r>
      </text>
    </comment>
    <comment ref="D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H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shapeId="0">
      <text>
        <r>
          <rPr>
            <sz val="8"/>
            <color indexed="81"/>
            <rFont val="Tahoma"/>
            <family val="2"/>
          </rPr>
          <t>Fecha programada para la terminación de cada actividad, teniendo en cuenta que no sea  mayor a 52 semanas despues de la suscripción.</t>
        </r>
      </text>
    </comment>
    <comment ref="K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shapeId="0">
      <text>
        <r>
          <rPr>
            <sz val="8"/>
            <color indexed="81"/>
            <rFont val="Tahoma"/>
            <family val="2"/>
          </rPr>
          <t>Registre el avance de la ejecución de la actividad, en términos de la Unidad de Medida.</t>
        </r>
      </text>
    </comment>
    <comment ref="M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shapeId="0">
      <text>
        <r>
          <rPr>
            <sz val="8"/>
            <color indexed="81"/>
            <rFont val="Tahoma"/>
            <family val="2"/>
          </rPr>
          <t>Registre si la actividad fue efectiva o no.</t>
        </r>
      </text>
    </comment>
    <comment ref="S9" authorId="2" shapeId="0">
      <text>
        <r>
          <rPr>
            <sz val="8"/>
            <color indexed="81"/>
            <rFont val="Tahoma"/>
            <family val="2"/>
          </rPr>
          <t>Registre evidencias documentales para el logro de la actividad.</t>
        </r>
      </text>
    </comment>
    <comment ref="U96" authorId="4" shapeId="0">
      <text>
        <r>
          <rPr>
            <b/>
            <sz val="9"/>
            <color indexed="81"/>
            <rFont val="Tahoma"/>
            <family val="2"/>
          </rPr>
          <t>Windows User:</t>
        </r>
        <r>
          <rPr>
            <sz val="9"/>
            <color indexed="81"/>
            <rFont val="Tahoma"/>
            <family val="2"/>
          </rPr>
          <t xml:space="preserve">
</t>
        </r>
      </text>
    </comment>
    <comment ref="U97" authorId="4" shapeId="0">
      <text>
        <r>
          <rPr>
            <b/>
            <sz val="9"/>
            <color indexed="81"/>
            <rFont val="Tahoma"/>
            <family val="2"/>
          </rPr>
          <t>Windows User:</t>
        </r>
        <r>
          <rPr>
            <sz val="9"/>
            <color indexed="81"/>
            <rFont val="Tahoma"/>
            <family val="2"/>
          </rPr>
          <t xml:space="preserve">
</t>
        </r>
      </text>
    </comment>
  </commentList>
</comments>
</file>

<file path=xl/comments20.xml><?xml version="1.0" encoding="utf-8"?>
<comments xmlns="http://schemas.openxmlformats.org/spreadsheetml/2006/main">
  <authors>
    <author>asus</author>
    <author>JORGE MIGUEL DIAZ</author>
    <author>MJ03JZH3</author>
    <author>laquijano</author>
    <author>UNICAUCA</author>
  </authors>
  <commentList>
    <comment ref="U8" authorId="0" shapeId="0">
      <text>
        <r>
          <rPr>
            <sz val="9"/>
            <color indexed="81"/>
            <rFont val="Tahoma"/>
            <family val="2"/>
          </rPr>
          <t>Definir la fecha en la que se realiza la evaluación para el calculo de PLAV y PAAV</t>
        </r>
      </text>
    </comment>
    <comment ref="C9" authorId="1" shapeId="0">
      <text>
        <r>
          <rPr>
            <sz val="9"/>
            <color indexed="81"/>
            <rFont val="Tahoma"/>
            <family val="2"/>
          </rPr>
          <t>Realice la descripción de la oportunidad de mejora resultado de la autoevaluación o derivadas de otras fuentes</t>
        </r>
      </text>
    </comment>
    <comment ref="D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shapeId="0">
      <text>
        <r>
          <rPr>
            <sz val="9"/>
            <color indexed="81"/>
            <rFont val="Tahoma"/>
            <family val="2"/>
          </rPr>
          <t xml:space="preserve">Nombre del proyecto o acción a emprender que se realizará para superar la debilidad u oportunidad de mejora o la no conformidad </t>
        </r>
      </text>
    </comment>
    <comment ref="F9" authorId="0" shapeId="0">
      <text>
        <r>
          <rPr>
            <sz val="9"/>
            <color indexed="81"/>
            <rFont val="Tahoma"/>
            <family val="2"/>
          </rPr>
          <t>Describa la(s) actividad(es) específicas a emprender o desarrollar para trabajar el proyecto  o acción.
Pueden ser más de una.</t>
        </r>
      </text>
    </comment>
    <comment ref="G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shapeId="0">
      <text>
        <r>
          <rPr>
            <sz val="8"/>
            <color indexed="81"/>
            <rFont val="Tahoma"/>
            <family val="2"/>
          </rPr>
          <t>Fecha programada para la terminación de cada actividad, teniendo en cuenta que no sea  mayor a 52 semanas despues de la suscripción.</t>
        </r>
      </text>
    </comment>
    <comment ref="L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shapeId="0">
      <text>
        <r>
          <rPr>
            <sz val="8"/>
            <color indexed="81"/>
            <rFont val="Tahoma"/>
            <family val="2"/>
          </rPr>
          <t>Registre el avance de la ejecución de la actividad, en términos de la Unidad de Medida.</t>
        </r>
      </text>
    </comment>
    <comment ref="Q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1.xml><?xml version="1.0" encoding="utf-8"?>
<comments xmlns="http://schemas.openxmlformats.org/spreadsheetml/2006/main">
  <authors>
    <author>asus</author>
    <author>JORGE MIGUEL DIAZ</author>
    <author>MJ03JZH3</author>
    <author>laquijano</author>
    <author>UNICAUCA</author>
  </authors>
  <commentList>
    <comment ref="S8" authorId="0" shapeId="0">
      <text>
        <r>
          <rPr>
            <sz val="9"/>
            <color indexed="81"/>
            <rFont val="Tahoma"/>
            <family val="2"/>
          </rPr>
          <t>Definir la fecha en la que se realiza la evaluación para el calculo de PLAV y PAAV</t>
        </r>
      </text>
    </comment>
    <comment ref="D9" authorId="1" shapeId="0">
      <text>
        <r>
          <rPr>
            <sz val="9"/>
            <color indexed="81"/>
            <rFont val="Tahoma"/>
            <family val="2"/>
          </rPr>
          <t>Realice la descripción de la oportunidad de mejora resultado de la autoevaluación o derivadas de otras fuentes</t>
        </r>
      </text>
    </comment>
    <comment ref="E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shapeId="0">
      <text>
        <r>
          <rPr>
            <sz val="9"/>
            <color indexed="81"/>
            <rFont val="Tahoma"/>
            <family val="2"/>
          </rPr>
          <t xml:space="preserve">Nombre del proyecto o acción a emprender que se realizará para superar la debilidad u oportunidad de mejora o la no conformidad </t>
        </r>
      </text>
    </comment>
    <comment ref="G9" authorId="0" shapeId="0">
      <text>
        <r>
          <rPr>
            <sz val="9"/>
            <color indexed="81"/>
            <rFont val="Tahoma"/>
            <family val="2"/>
          </rPr>
          <t>Describa la(s) actividad(es) específicas a emprender o desarrollar para trabajar el proyecto  o acción.
Pueden ser más de una.</t>
        </r>
      </text>
    </comment>
    <comment ref="H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shapeId="0">
      <text>
        <r>
          <rPr>
            <sz val="8"/>
            <color indexed="81"/>
            <rFont val="Tahoma"/>
            <family val="2"/>
          </rPr>
          <t>Fecha programada para la terminación de cada actividad, teniendo en cuenta que no sea  mayor a 52 semanas despues de la suscripción.</t>
        </r>
      </text>
    </comment>
    <comment ref="L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shapeId="0">
      <text>
        <r>
          <rPr>
            <sz val="8"/>
            <color indexed="81"/>
            <rFont val="Tahoma"/>
            <family val="2"/>
          </rPr>
          <t>Registre el avance de la ejecución de la actividad, en términos de la Unidad de Medida.</t>
        </r>
      </text>
    </comment>
    <comment ref="Q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2.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3.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4.xml><?xml version="1.0" encoding="utf-8"?>
<comments xmlns="http://schemas.openxmlformats.org/spreadsheetml/2006/main">
  <authors>
    <author>JORGE MIGUEL DIAZ</author>
    <author>laquijano</author>
    <author>UNICAUCA</author>
  </authors>
  <commentList>
    <comment ref="J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shapeId="0">
      <text>
        <r>
          <rPr>
            <sz val="8"/>
            <color indexed="81"/>
            <rFont val="Tahoma"/>
            <family val="2"/>
          </rPr>
          <t>Fecha programada para la terminación de cada actividad, teniendo en cuenta que no sea  mayor a 52 semanas despues de la suscripción.</t>
        </r>
      </text>
    </comment>
    <comment ref="M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shapeId="0">
      <text>
        <r>
          <rPr>
            <sz val="8"/>
            <color indexed="81"/>
            <rFont val="Tahoma"/>
            <family val="2"/>
          </rPr>
          <t>Registre el avance de la ejecución de la actividad, en términos de la Unidad de Medida.</t>
        </r>
      </text>
    </comment>
    <comment ref="R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5.xml><?xml version="1.0" encoding="utf-8"?>
<comments xmlns="http://schemas.openxmlformats.org/spreadsheetml/2006/main">
  <authors>
    <author>JORGE MIGUEL DIAZ</author>
    <author>laquijano</author>
    <author>UNICAUCA</author>
  </authors>
  <commentList>
    <comment ref="J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shapeId="0">
      <text>
        <r>
          <rPr>
            <sz val="8"/>
            <color indexed="81"/>
            <rFont val="Tahoma"/>
            <family val="2"/>
          </rPr>
          <t>Fecha programada para la terminación de cada actividad, teniendo en cuenta que no sea  mayor a 52 semanas despues de la suscripción.</t>
        </r>
      </text>
    </comment>
    <comment ref="M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shapeId="0">
      <text>
        <r>
          <rPr>
            <sz val="8"/>
            <color indexed="81"/>
            <rFont val="Tahoma"/>
            <family val="2"/>
          </rPr>
          <t>Registre el avance de la ejecución de la actividad, en términos de la Unidad de Medida.</t>
        </r>
      </text>
    </comment>
    <comment ref="R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6.xml><?xml version="1.0" encoding="utf-8"?>
<comments xmlns="http://schemas.openxmlformats.org/spreadsheetml/2006/main">
  <authors>
    <author/>
  </authors>
  <commentList>
    <comment ref="R8" authorId="0" shapeId="0">
      <text>
        <r>
          <rPr>
            <sz val="11"/>
            <color theme="1"/>
            <rFont val="Arial"/>
            <family val="2"/>
          </rPr>
          <t>======
ID#AAAAKJQ66F0
asus    (2020-08-31 15:13:58)
Definir la fecha en la que se realiza la evaluación para el calculo de PLAV y PAAV</t>
        </r>
      </text>
    </comment>
    <comment ref="O9" authorId="0" shapeId="0">
      <text>
        <r>
          <rPr>
            <sz val="11"/>
            <color theme="1"/>
            <rFont val="Arial"/>
            <family val="2"/>
          </rPr>
          <t>======
ID#AAAAKJQ66Fg
laquijano    (2020-08-31 15:13:58)
Registre el avance de la ejecución de la actividad, en términos de la Unidad de Medida.</t>
        </r>
      </text>
    </comment>
    <comment ref="P9" authorId="0" shapeId="0">
      <text>
        <r>
          <rPr>
            <sz val="11"/>
            <color theme="1"/>
            <rFont val="Arial"/>
            <family val="2"/>
          </rPr>
          <t>======
ID#AAAAKJQ66GA
laquijano    (2020-08-31 15:13:58)
Calcula el avance porcentual de la actividad dividiendo la ejecución informada en la columna N sobre la columna J</t>
        </r>
      </text>
    </comment>
    <comment ref="U9" authorId="0" shapeId="0">
      <text>
        <r>
          <rPr>
            <sz val="11"/>
            <color theme="1"/>
            <rFont val="Arial"/>
            <family val="2"/>
          </rPr>
          <t>======
ID#AAAAKJQ66Fk
JORGE MIGUEL DIAZ    (2020-08-31 15:13:58)
Verificación de la eficacia de la acción trabajada, con el fin de evaluar si las acciones emprendidas o trabajadas cumplen satisfactoriamente.
Esto lo hace el Centro de Gestión de Calidad y Acreditación Institucional o la Oficina de Control Interno.</t>
        </r>
      </text>
    </comment>
  </commentList>
</comments>
</file>

<file path=xl/comments27.xml><?xml version="1.0" encoding="utf-8"?>
<comments xmlns="http://schemas.openxmlformats.org/spreadsheetml/2006/main">
  <authors>
    <author>asus</author>
    <author>JORGE MIGUEL DIAZ</author>
    <author>MJ03JZH3</author>
    <author>Usuario</author>
  </authors>
  <commentList>
    <comment ref="R10" authorId="0" shapeId="0">
      <text>
        <r>
          <rPr>
            <sz val="9"/>
            <color indexed="81"/>
            <rFont val="Tahoma"/>
            <family val="2"/>
          </rPr>
          <t>Definir la fecha en la que se realiza la evaluación para el calculo de PLAV y PAAV</t>
        </r>
      </text>
    </comment>
    <comment ref="C11" authorId="1" shapeId="0">
      <text>
        <r>
          <rPr>
            <sz val="9"/>
            <color indexed="81"/>
            <rFont val="Tahoma"/>
            <family val="2"/>
          </rPr>
          <t>Realice la descripción de la oportunidad de mejora resultado de la autoevaluación o derivadas de otras fuentes</t>
        </r>
      </text>
    </comment>
    <comment ref="D11"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11" authorId="2" shapeId="0">
      <text>
        <r>
          <rPr>
            <sz val="9"/>
            <color indexed="81"/>
            <rFont val="Tahoma"/>
            <family val="2"/>
          </rPr>
          <t xml:space="preserve">Nombre del proyecto o acción a emprender que se realizará para superar la debilidad u oportunidad de mejora o la no conformidad </t>
        </r>
      </text>
    </comment>
    <comment ref="F11" authorId="0" shapeId="0">
      <text>
        <r>
          <rPr>
            <sz val="9"/>
            <color indexed="81"/>
            <rFont val="Tahoma"/>
            <family val="2"/>
          </rPr>
          <t>Describa la(s) actividad(es) específicas a emprender o desarrollar para trabajar el proyecto  o acción.
Pueden ser más de una.</t>
        </r>
      </text>
    </comment>
    <comment ref="D27" authorId="3" shapeId="0">
      <text>
        <r>
          <rPr>
            <b/>
            <sz val="9"/>
            <color indexed="81"/>
            <rFont val="Tahoma"/>
            <family val="2"/>
          </rPr>
          <t>Usuario:</t>
        </r>
        <r>
          <rPr>
            <sz val="9"/>
            <color indexed="81"/>
            <rFont val="Tahoma"/>
            <family val="2"/>
          </rPr>
          <t xml:space="preserve">
Se realizara cuando regresemos a la presencialidad </t>
        </r>
      </text>
    </comment>
  </commentList>
</comments>
</file>

<file path=xl/comments28.xml><?xml version="1.0" encoding="utf-8"?>
<comments xmlns="http://schemas.openxmlformats.org/spreadsheetml/2006/main">
  <authors>
    <author>jmzambrano</author>
    <author>laquijano</author>
    <author>CONTROL INTERNO</author>
    <author xml:space="preserve">CONTRALORIA </author>
  </authors>
  <commentList>
    <comment ref="T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P9" authorId="1" shapeId="0">
      <text>
        <r>
          <rPr>
            <sz val="8"/>
            <color indexed="81"/>
            <rFont val="Tahoma"/>
            <family val="2"/>
          </rPr>
          <t>Registre el avance de la ejecución de la actividad, en términos de la Unidad de Medida.</t>
        </r>
      </text>
    </comment>
    <comment ref="Q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3" shapeId="0">
      <text>
        <r>
          <rPr>
            <sz val="8"/>
            <color indexed="81"/>
            <rFont val="Tahoma"/>
            <family val="2"/>
          </rPr>
          <t>Registre si la actividad fue efectiva o no.</t>
        </r>
      </text>
    </comment>
    <comment ref="W9" authorId="2" shapeId="0">
      <text>
        <r>
          <rPr>
            <sz val="8"/>
            <color indexed="81"/>
            <rFont val="Tahoma"/>
            <family val="2"/>
          </rPr>
          <t>Registre evidencias documentales para el logro de la actividad.</t>
        </r>
      </text>
    </comment>
  </commentList>
</comments>
</file>

<file path=xl/comments29.xml><?xml version="1.0" encoding="utf-8"?>
<comments xmlns="http://schemas.openxmlformats.org/spreadsheetml/2006/main">
  <authors>
    <author>jmzambrano</author>
    <author>laquijano</author>
    <author>CONTROL INTERNO</author>
    <author xml:space="preserve">CONTRALORIA </author>
  </authors>
  <commentList>
    <comment ref="T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P9" authorId="1" shapeId="0">
      <text>
        <r>
          <rPr>
            <sz val="8"/>
            <color indexed="81"/>
            <rFont val="Tahoma"/>
            <family val="2"/>
          </rPr>
          <t>Registre el avance de la ejecución de la actividad, en términos de la Unidad de Medida.</t>
        </r>
      </text>
    </comment>
    <comment ref="Q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3" shapeId="0">
      <text>
        <r>
          <rPr>
            <sz val="8"/>
            <color indexed="81"/>
            <rFont val="Tahoma"/>
            <family val="2"/>
          </rPr>
          <t>Registre si la actividad fue efectiva o no.</t>
        </r>
      </text>
    </comment>
    <comment ref="W9" authorId="2" shapeId="0">
      <text>
        <r>
          <rPr>
            <sz val="8"/>
            <color indexed="81"/>
            <rFont val="Tahoma"/>
            <family val="2"/>
          </rPr>
          <t>Registre evidencias documentales para el logro de la actividad.</t>
        </r>
      </text>
    </comment>
  </commentList>
</comments>
</file>

<file path=xl/comments3.xml><?xml version="1.0" encoding="utf-8"?>
<comments xmlns="http://schemas.openxmlformats.org/spreadsheetml/2006/main">
  <authors>
    <author>jmzambrano</author>
    <author>laquijano</author>
    <author>CONTROL INTERNO</author>
    <author xml:space="preserve">CONTRALORIA </author>
    <author>SUCDIRCIENTIFICA</author>
  </authors>
  <commentList>
    <comment ref="S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H9" authorId="1" shapeId="0">
      <text>
        <r>
          <rPr>
            <sz val="8"/>
            <color indexed="81"/>
            <rFont val="Tahoma"/>
            <family val="2"/>
          </rPr>
          <t>Relacione las actividades a desarrollar para el cumplimiento de las acciones que permitan medir el avance y cumplimiento del objetivo de mejoramiento.</t>
        </r>
      </text>
    </comment>
    <comment ref="I9" authorId="1" shapeId="0">
      <text>
        <r>
          <rPr>
            <sz val="8"/>
            <color indexed="81"/>
            <rFont val="Tahoma"/>
            <family val="2"/>
          </rPr>
          <t xml:space="preserve">Relacione el nombre de la unidad de medida que se  utilizará para medir el grado de avance de la actividad . .
</t>
        </r>
      </text>
    </comment>
    <comment ref="J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shapeId="0">
      <text>
        <r>
          <rPr>
            <sz val="8"/>
            <color indexed="81"/>
            <rFont val="Tahoma"/>
            <family val="2"/>
          </rPr>
          <t>Fecha programada para la terminación de cada actividad, teniendo en cuenta que no sea  mayor a 52 semanas despues de la suscripción.</t>
        </r>
      </text>
    </comment>
    <comment ref="M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shapeId="0">
      <text>
        <r>
          <rPr>
            <sz val="8"/>
            <color indexed="81"/>
            <rFont val="Tahoma"/>
            <family val="2"/>
          </rPr>
          <t>Registre el avance de la ejecución de la actividad, en términos de la Unidad de Medida.</t>
        </r>
      </text>
    </comment>
    <comment ref="O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shapeId="0">
      <text>
        <r>
          <rPr>
            <sz val="8"/>
            <color indexed="81"/>
            <rFont val="Tahoma"/>
            <family val="2"/>
          </rPr>
          <t>Registre si la actividad fue efectiva o no.</t>
        </r>
      </text>
    </comment>
    <comment ref="U9" authorId="2" shapeId="0">
      <text>
        <r>
          <rPr>
            <sz val="8"/>
            <color indexed="81"/>
            <rFont val="Tahoma"/>
            <family val="2"/>
          </rPr>
          <t>Registre evidencias documentales para el logro de la actividad.</t>
        </r>
      </text>
    </comment>
    <comment ref="H13" authorId="4" shapeId="0">
      <text>
        <r>
          <rPr>
            <b/>
            <sz val="9"/>
            <color indexed="81"/>
            <rFont val="Tahoma"/>
            <family val="2"/>
          </rPr>
          <t>SUCDIRCIENTIFICA:</t>
        </r>
        <r>
          <rPr>
            <sz val="9"/>
            <color indexed="81"/>
            <rFont val="Tahoma"/>
            <family val="2"/>
          </rPr>
          <t xml:space="preserve">
estan documentadas en el estatuto financiero d ela Universidad del Cauca</t>
        </r>
      </text>
    </comment>
    <comment ref="H22" authorId="4" shapeId="0">
      <text>
        <r>
          <rPr>
            <b/>
            <sz val="9"/>
            <color indexed="81"/>
            <rFont val="Tahoma"/>
            <family val="2"/>
          </rPr>
          <t>SUCDIRCIENTIFICA:</t>
        </r>
        <r>
          <rPr>
            <sz val="9"/>
            <color indexed="81"/>
            <rFont val="Tahoma"/>
            <family val="2"/>
          </rPr>
          <t xml:space="preserve">
esta documentado en el Acuerdo 051 o estatuto financiero</t>
        </r>
      </text>
    </comment>
    <comment ref="B25" authorId="4" shapeId="0">
      <text>
        <r>
          <rPr>
            <b/>
            <sz val="9"/>
            <color indexed="81"/>
            <rFont val="Tahoma"/>
            <family val="2"/>
          </rPr>
          <t>SUCDIRCIENTIFICA:</t>
        </r>
        <r>
          <rPr>
            <sz val="9"/>
            <color indexed="81"/>
            <rFont val="Tahoma"/>
            <family val="2"/>
          </rPr>
          <t xml:space="preserve">
Absolutamente  TODOS los afiliados al regimen contributivo, en teoria tienen derecho a la prescripcion y entrega de medicamentos NO POS siempre y cuando hayan sido  estudiados y autorizados por el comité tecnico cientifico.En el caso especifico existen ACTAS de CTC donde se puede constatar si a los afiliados objetos del hallazgo se autorizaron o no bajo estos parametros.Esto en la auditoria NO se realizó</t>
        </r>
      </text>
    </comment>
  </commentList>
</comments>
</file>

<file path=xl/comments30.xml><?xml version="1.0" encoding="utf-8"?>
<comments xmlns="http://schemas.openxmlformats.org/spreadsheetml/2006/main">
  <authors>
    <author>USUARIO</author>
  </authors>
  <commentList>
    <comment ref="A2" authorId="0" shapeId="0">
      <text>
        <r>
          <rPr>
            <b/>
            <sz val="8"/>
            <color indexed="81"/>
            <rFont val="Tahoma"/>
            <family val="2"/>
          </rPr>
          <t>USUARIO:</t>
        </r>
        <r>
          <rPr>
            <sz val="8"/>
            <color indexed="81"/>
            <rFont val="Tahoma"/>
            <family val="2"/>
          </rPr>
          <t xml:space="preserve">
Seguimiento </t>
        </r>
      </text>
    </comment>
  </commentList>
</comments>
</file>

<file path=xl/comments4.xml><?xml version="1.0" encoding="utf-8"?>
<comments xmlns="http://schemas.openxmlformats.org/spreadsheetml/2006/main">
  <authors>
    <author>jmzambrano</author>
    <author>laquijano</author>
    <author>CONTROL INTERNO</author>
    <author xml:space="preserve">CONTRALORIA </author>
  </authors>
  <commentList>
    <comment ref="R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shapeId="0">
      <text>
        <r>
          <rPr>
            <sz val="8"/>
            <color indexed="81"/>
            <rFont val="Tahoma"/>
            <family val="2"/>
          </rPr>
          <t>Registre el avance de la ejecución de la actividad, en términos de la Unidad de Medida.</t>
        </r>
      </text>
    </comment>
    <comment ref="N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shapeId="0">
      <text>
        <r>
          <rPr>
            <sz val="8"/>
            <color indexed="81"/>
            <rFont val="Tahoma"/>
            <family val="2"/>
          </rPr>
          <t>Registre si la actividad fue efectiva o no.</t>
        </r>
      </text>
    </comment>
    <comment ref="T9" authorId="2" shapeId="0">
      <text>
        <r>
          <rPr>
            <sz val="8"/>
            <color indexed="81"/>
            <rFont val="Tahoma"/>
            <family val="2"/>
          </rPr>
          <t>Registre evidencias documentales para el logro de la actividad.</t>
        </r>
      </text>
    </comment>
  </commentList>
</comments>
</file>

<file path=xl/comments5.xml><?xml version="1.0" encoding="utf-8"?>
<comments xmlns="http://schemas.openxmlformats.org/spreadsheetml/2006/main">
  <authors>
    <author>jmzambrano</author>
    <author>laquijano</author>
    <author>CONTROL INTERNO</author>
    <author xml:space="preserve">CONTRALORIA </author>
  </authors>
  <commentList>
    <comment ref="R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shapeId="0">
      <text>
        <r>
          <rPr>
            <sz val="8"/>
            <color indexed="81"/>
            <rFont val="Tahoma"/>
            <family val="2"/>
          </rPr>
          <t>Registre el avance de la ejecución de la actividad, en términos de la Unidad de Medida.</t>
        </r>
      </text>
    </comment>
    <comment ref="N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shapeId="0">
      <text>
        <r>
          <rPr>
            <sz val="8"/>
            <color indexed="81"/>
            <rFont val="Tahoma"/>
            <family val="2"/>
          </rPr>
          <t>Registre si la actividad fue efectiva o no.</t>
        </r>
      </text>
    </comment>
    <comment ref="T9" authorId="2" shapeId="0">
      <text>
        <r>
          <rPr>
            <sz val="8"/>
            <color indexed="81"/>
            <rFont val="Tahoma"/>
            <family val="2"/>
          </rPr>
          <t>Registre evidencias documentales para el logro de la actividad.</t>
        </r>
      </text>
    </comment>
  </commentList>
</comments>
</file>

<file path=xl/comments6.xml><?xml version="1.0" encoding="utf-8"?>
<comments xmlns="http://schemas.openxmlformats.org/spreadsheetml/2006/main">
  <authors>
    <author>jmzambrano</author>
    <author>laquijano</author>
    <author>CONTROL INTERNO</author>
    <author xml:space="preserve">CONTRALORIA </author>
  </authors>
  <commentList>
    <comment ref="S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G9" authorId="1" shapeId="0">
      <text>
        <r>
          <rPr>
            <sz val="8"/>
            <color indexed="81"/>
            <rFont val="Tahoma"/>
            <family val="2"/>
          </rPr>
          <t>Relacione las actividades a desarrollar para el cumplimiento de las acciones que permitan medir el avance y cumplimiento del objetivo de mejoramiento.</t>
        </r>
      </text>
    </comment>
    <comment ref="H9" authorId="1" shapeId="0">
      <text>
        <r>
          <rPr>
            <sz val="8"/>
            <color indexed="81"/>
            <rFont val="Tahoma"/>
            <family val="2"/>
          </rPr>
          <t xml:space="preserve">Relacione el nombre de la unidad de medida que se  utilizará para medir el grado de avance de la actividad . .
</t>
        </r>
      </text>
    </comment>
    <comment ref="J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shapeId="0">
      <text>
        <r>
          <rPr>
            <sz val="8"/>
            <color indexed="81"/>
            <rFont val="Tahoma"/>
            <family val="2"/>
          </rPr>
          <t>Fecha programada para la terminación de cada actividad, teniendo en cuenta que no sea  mayor a 52 semanas despues de la suscripción.</t>
        </r>
      </text>
    </comment>
    <comment ref="M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shapeId="0">
      <text>
        <r>
          <rPr>
            <sz val="8"/>
            <color indexed="81"/>
            <rFont val="Tahoma"/>
            <family val="2"/>
          </rPr>
          <t>Registre el avance de la ejecución de la actividad, en términos de la Unidad de Medida.</t>
        </r>
      </text>
    </comment>
    <comment ref="O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shapeId="0">
      <text>
        <r>
          <rPr>
            <sz val="8"/>
            <color indexed="81"/>
            <rFont val="Tahoma"/>
            <family val="2"/>
          </rPr>
          <t>Registre si la actividad fue efectiva o no.</t>
        </r>
      </text>
    </comment>
    <comment ref="U9" authorId="2" shapeId="0">
      <text>
        <r>
          <rPr>
            <sz val="8"/>
            <color indexed="81"/>
            <rFont val="Tahoma"/>
            <family val="2"/>
          </rPr>
          <t>Registre evidencias documentales para el logro de la actividad.</t>
        </r>
      </text>
    </comment>
  </commentList>
</comments>
</file>

<file path=xl/comments7.xml><?xml version="1.0" encoding="utf-8"?>
<comments xmlns="http://schemas.openxmlformats.org/spreadsheetml/2006/main">
  <authors>
    <author>jmzambrano</author>
    <author>laquijano</author>
    <author>CONTROL INTERNO</author>
    <author xml:space="preserve">CONTRALORIA </author>
  </authors>
  <commentList>
    <comment ref="Q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shapeId="0">
      <text>
        <r>
          <rPr>
            <sz val="8"/>
            <color indexed="81"/>
            <rFont val="Tahoma"/>
            <family val="2"/>
          </rPr>
          <t>Describa el origen del hallazgo.</t>
        </r>
      </text>
    </comment>
    <comment ref="D9" authorId="1" shapeId="0">
      <text>
        <r>
          <rPr>
            <sz val="8"/>
            <color indexed="81"/>
            <rFont val="Tahoma"/>
            <family val="2"/>
          </rPr>
          <t>Registre la acción (correctiva y/o preventiva) que adopta el responsable para subsanar o corregir la causa que genera el  hallazgo.</t>
        </r>
      </text>
    </comment>
    <comment ref="E9" authorId="1" shapeId="0">
      <text>
        <r>
          <rPr>
            <sz val="8"/>
            <color indexed="81"/>
            <rFont val="Tahoma"/>
            <family val="2"/>
          </rPr>
          <t>Relacione las actividades a desarrollar para el cumplimiento de las acciones que permitan medir el avance y cumplimiento del objetivo de mejoramiento.</t>
        </r>
      </text>
    </comment>
    <comment ref="F9" authorId="1" shapeId="0">
      <text>
        <r>
          <rPr>
            <sz val="8"/>
            <color indexed="81"/>
            <rFont val="Tahoma"/>
            <family val="2"/>
          </rPr>
          <t xml:space="preserve">Relacione el nombre de la unidad de medida que se  utilizará para medir el grado de avance de la actividad . .
</t>
        </r>
      </text>
    </comment>
    <comment ref="H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shapeId="0">
      <text>
        <r>
          <rPr>
            <sz val="8"/>
            <color indexed="81"/>
            <rFont val="Tahoma"/>
            <family val="2"/>
          </rPr>
          <t>Fecha programada para la terminación de cada actividad, teniendo en cuenta que no sea  mayor a 52 semanas despues de la suscripción.</t>
        </r>
      </text>
    </comment>
    <comment ref="K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shapeId="0">
      <text>
        <r>
          <rPr>
            <sz val="8"/>
            <color indexed="81"/>
            <rFont val="Tahoma"/>
            <family val="2"/>
          </rPr>
          <t>Registre el avance de la ejecución de la actividad, en términos de la Unidad de Medida.</t>
        </r>
      </text>
    </comment>
    <comment ref="M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shapeId="0">
      <text>
        <r>
          <rPr>
            <sz val="8"/>
            <color indexed="81"/>
            <rFont val="Tahoma"/>
            <family val="2"/>
          </rPr>
          <t>Registre si la actividad fue efectiva o no.</t>
        </r>
      </text>
    </comment>
    <comment ref="S9" authorId="2" shapeId="0">
      <text>
        <r>
          <rPr>
            <sz val="8"/>
            <color indexed="81"/>
            <rFont val="Tahoma"/>
            <family val="2"/>
          </rPr>
          <t>Registre evidencias documentales para el logro de la actividad.</t>
        </r>
      </text>
    </comment>
  </commentList>
</comments>
</file>

<file path=xl/comments8.xml><?xml version="1.0" encoding="utf-8"?>
<comments xmlns="http://schemas.openxmlformats.org/spreadsheetml/2006/main">
  <authors>
    <author>laquijano</author>
    <author>JORGE MIGUEL DIAZ</author>
    <author>MJ03JZH3</author>
    <author>asus</author>
    <author>UNICAUCA</author>
    <author>CARLOSS</author>
  </authors>
  <commentList>
    <comment ref="A7" authorId="0"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7" authorId="1" shapeId="0">
      <text>
        <r>
          <rPr>
            <sz val="9"/>
            <color indexed="81"/>
            <rFont val="Tahoma"/>
            <family val="2"/>
          </rPr>
          <t>Realice la descripción de la oportunidad de mejora resultado de la autoevaluación o derivadas de otras fuentes</t>
        </r>
      </text>
    </comment>
    <comment ref="E7"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F7" authorId="2" shapeId="0">
      <text>
        <r>
          <rPr>
            <sz val="9"/>
            <color indexed="81"/>
            <rFont val="Tahoma"/>
            <family val="2"/>
          </rPr>
          <t xml:space="preserve">Nombre del proyecto o acción a emprender que se realizará para superar la debilidad u oportunidad de mejora o la no conformidad </t>
        </r>
      </text>
    </comment>
    <comment ref="H7" authorId="3" shapeId="0">
      <text>
        <r>
          <rPr>
            <sz val="9"/>
            <color indexed="81"/>
            <rFont val="Tahoma"/>
            <family val="2"/>
          </rPr>
          <t>Describa la(s) actividad(es) específicas a emprender o desarrollar para trabajar el proyecto  o acción.
Pueden ser más de una.</t>
        </r>
      </text>
    </comment>
    <comment ref="I7"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J7"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7" authorId="0"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7" authorId="0" shapeId="0">
      <text>
        <r>
          <rPr>
            <sz val="8"/>
            <color indexed="81"/>
            <rFont val="Tahoma"/>
            <family val="2"/>
          </rPr>
          <t>Fecha programada para la terminación de cada actividad, teniendo en cuenta que no sea  mayor a 52 semanas despues de la suscripción.</t>
        </r>
      </text>
    </comment>
    <comment ref="N7" authorId="0"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O7"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7" authorId="0" shapeId="0">
      <text>
        <r>
          <rPr>
            <sz val="8"/>
            <color indexed="81"/>
            <rFont val="Tahoma"/>
            <family val="2"/>
          </rPr>
          <t>Registre el avance de la ejecución de la actividad, en términos de la Unidad de Medida.</t>
        </r>
      </text>
    </comment>
    <comment ref="S7" authorId="0"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F29" authorId="5" shapeId="0">
      <text>
        <r>
          <rPr>
            <b/>
            <sz val="9"/>
            <color indexed="81"/>
            <rFont val="Tahoma"/>
            <family val="2"/>
          </rPr>
          <t>CARLOSS:</t>
        </r>
        <r>
          <rPr>
            <sz val="9"/>
            <color indexed="81"/>
            <rFont val="Tahoma"/>
            <family val="2"/>
          </rPr>
          <t xml:space="preserve">
Compromiso con el anterior vicerrector reformular el acuerdo 088</t>
        </r>
      </text>
    </comment>
  </commentList>
</comments>
</file>

<file path=xl/comments9.xml><?xml version="1.0" encoding="utf-8"?>
<comments xmlns="http://schemas.openxmlformats.org/spreadsheetml/2006/main">
  <authors>
    <author>JORGE MIGUEL DIAZ</author>
    <author>MJ03JZH3</author>
    <author>asus</author>
    <author>laquijano</author>
    <author>UNICAUCA</author>
  </authors>
  <commentList>
    <comment ref="C11" authorId="0" shapeId="0">
      <text>
        <r>
          <rPr>
            <sz val="9"/>
            <color indexed="81"/>
            <rFont val="Tahoma"/>
            <family val="2"/>
          </rPr>
          <t>Realice la descripción de la oportunidad de mejora resultado de la autoevaluación o derivadas de otras fuentes</t>
        </r>
      </text>
    </comment>
    <comment ref="D11"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1" authorId="1" shapeId="0">
      <text>
        <r>
          <rPr>
            <sz val="9"/>
            <color indexed="81"/>
            <rFont val="Tahoma"/>
            <family val="2"/>
          </rPr>
          <t xml:space="preserve">Nombre del proyecto o acción a emprender que se realizará para superar la debilidad u oportunidad de mejora o la no conformidad </t>
        </r>
      </text>
    </comment>
    <comment ref="G11" authorId="2" shapeId="0">
      <text>
        <r>
          <rPr>
            <sz val="9"/>
            <color indexed="81"/>
            <rFont val="Tahoma"/>
            <family val="2"/>
          </rPr>
          <t>Describa la(s) actividad(es) específicas a emprender o desarrollar para trabajar el proyecto  o acción.
Pueden ser más de una.</t>
        </r>
      </text>
    </comment>
    <comment ref="H11"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1"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1"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1" authorId="3" shapeId="0">
      <text>
        <r>
          <rPr>
            <sz val="8"/>
            <color indexed="81"/>
            <rFont val="Tahoma"/>
            <family val="2"/>
          </rPr>
          <t>Fecha programada para la terminación de cada actividad, teniendo en cuenta que no sea  mayor a 52 semanas despues de la suscripción.</t>
        </r>
      </text>
    </comment>
    <comment ref="L11"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11"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1" authorId="3" shapeId="0">
      <text>
        <r>
          <rPr>
            <sz val="8"/>
            <color indexed="81"/>
            <rFont val="Tahoma"/>
            <family val="2"/>
          </rPr>
          <t>Registre el avance de la ejecución de la actividad, en términos de la Unidad de Medida.</t>
        </r>
      </text>
    </comment>
    <comment ref="Q11"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sharedStrings.xml><?xml version="1.0" encoding="utf-8"?>
<sst xmlns="http://schemas.openxmlformats.org/spreadsheetml/2006/main" count="5416" uniqueCount="3173">
  <si>
    <t>No.</t>
  </si>
  <si>
    <t>Responsable</t>
  </si>
  <si>
    <t>Plan de Mejoramiento</t>
  </si>
  <si>
    <t>Proceso Responsable</t>
  </si>
  <si>
    <t>Fecha de suscripción</t>
  </si>
  <si>
    <t>Fecha de Inicio</t>
  </si>
  <si>
    <t>Fecha Vencimiento</t>
  </si>
  <si>
    <t>Porcentaje de Avance</t>
  </si>
  <si>
    <t>Porcentaje de Cumplimiento</t>
  </si>
  <si>
    <t>Fecha último seguimiento</t>
  </si>
  <si>
    <t>Estado</t>
  </si>
  <si>
    <t>Responsable
del Seguimiento</t>
  </si>
  <si>
    <t>Rangos de  Calificación de los Avances  en el  Cumplimiento</t>
  </si>
  <si>
    <t xml:space="preserve"> Satisfactorio</t>
  </si>
  <si>
    <t>90% - 100%</t>
  </si>
  <si>
    <t>Aceptable</t>
  </si>
  <si>
    <t>50% - 89%</t>
  </si>
  <si>
    <t>Inaceptable</t>
  </si>
  <si>
    <t>20% -49%</t>
  </si>
  <si>
    <t>Crìtico</t>
  </si>
  <si>
    <t>0% y 19%</t>
  </si>
  <si>
    <t>Puntaje Cumplimiento</t>
  </si>
  <si>
    <t>Puntaje Avance  Obtenido</t>
  </si>
  <si>
    <t>Puntaje Total</t>
  </si>
  <si>
    <t>NA</t>
  </si>
  <si>
    <t>Relizar estudio de viabilidad para la implementación de la estructura física adecuada para el desarrollo de las actividades del G.C.I.D.</t>
  </si>
  <si>
    <t xml:space="preserve">Analizar la viabilidad financiera de implementar la estructura física adecuada para adelantar el trámite verbal </t>
  </si>
  <si>
    <t xml:space="preserve">No se cuenta con la estructura física y elementos necesarios para desarrollar el trámite verbal </t>
  </si>
  <si>
    <t xml:space="preserve">No se cumple con la aplicación del trámite verbal de los procesos disciplinarios establecida en la Ley 734 de 2002 y las Ley 1952 de 2019. </t>
  </si>
  <si>
    <t>Auditoría Interna</t>
  </si>
  <si>
    <t>Control_Interno</t>
  </si>
  <si>
    <t>Realizar estudio de viabilidad para  la reestructuración del G.C.I.D.</t>
  </si>
  <si>
    <t>Analizar la viabilidad financiera de crear una dependencia del más alto nivel jerárquico que desarrolle   las funciones de control interno disciplinario</t>
  </si>
  <si>
    <t xml:space="preserve">Insuficiencia de recursos económicos para proveeer una oficina del más alto nivel </t>
  </si>
  <si>
    <t>Incumplimiento de la normatividad contemplada en el parágrafo 2 del artículo 76 de la Ley 734 de 2002 y el parágrafo 2 del artículo 93 de la Ley 1952 de 2019 - circular conjunta No.001 del 02 de abril de 2002 del DAFP y PGN; Decreto 2489 de 2006 artículo 8, donde se estipula el deber de conformar por parte de todas las entidades públicas una oficina de control interno disciplinario del más alto nivel jerárquico, donde sus funcionarios sean al menos profesionales universitarios y el jefe de la unidad u oficina del nivel directivo de la entidad; por cuanto el G.C.I.D. de la Universidad del Cauca, se encuentra como dependencia adscrita a la Vicerrectoría Administrativa, además de no contar a su nivel directivo con un abogado</t>
  </si>
  <si>
    <t>Vincular y/o contratar de personal suficiente para el apoyo de todas las actividades del G.C.I.D.</t>
  </si>
  <si>
    <t>Determinar las necesidades de personal del G.C.I.D. y generar las vinculaciones y/o contrataciones que se requieran</t>
  </si>
  <si>
    <t>Falta de personal de planta  para el desarrollo de la gestión disciplinaria</t>
  </si>
  <si>
    <t>Capacitacitar a los servidores públicos sobre el contenido del Código General Disciplinario</t>
  </si>
  <si>
    <t>Realizar actividades de interiorización de las normas disciplinarias</t>
  </si>
  <si>
    <t xml:space="preserve">Desconocimiento por parte de los quejosos de los tiempos para dar a conocer la queja </t>
  </si>
  <si>
    <t xml:space="preserve">Se observan situaciones de incumplimiento de los plazos para la sustanciación y decisión de las diferentes etapas de los procesos disciplinarios establecidas en la Ley 734 de 2002 </t>
  </si>
  <si>
    <t>Efectividad</t>
  </si>
  <si>
    <t>Conclusiones del Seguimiento</t>
  </si>
  <si>
    <t>Evidencia</t>
  </si>
  <si>
    <t>Cumplimiento</t>
  </si>
  <si>
    <t>Fecha de Cierre de Actividad</t>
  </si>
  <si>
    <t>Porcentaje de Ejecución de las Actividades</t>
  </si>
  <si>
    <t xml:space="preserve"> Ejecución de las Actividades</t>
  </si>
  <si>
    <t>Sistema de Alerta</t>
  </si>
  <si>
    <t>Semanas de morosidad</t>
  </si>
  <si>
    <t>Fecha de último seguimiento</t>
  </si>
  <si>
    <t>Plazo en Semanas de la Actividad</t>
  </si>
  <si>
    <t>Fecha de fin programada</t>
  </si>
  <si>
    <t>Fecha de inicio programada</t>
  </si>
  <si>
    <t>Cantidad de Medida de la Actividad</t>
  </si>
  <si>
    <t>Descripción de la Actividad</t>
  </si>
  <si>
    <t xml:space="preserve"> Proyecto o Acción</t>
  </si>
  <si>
    <t>Causa (s)
(Solo aplica para la no conformidad)</t>
  </si>
  <si>
    <t>Descripción de la oportunidad de mejora / hallazgo de no conformidad</t>
  </si>
  <si>
    <t>Tipo</t>
  </si>
  <si>
    <t>Procesos Disciplicarios</t>
  </si>
  <si>
    <t>División de Gestión del Talento Humano</t>
  </si>
  <si>
    <t>Dependencia responsable</t>
  </si>
  <si>
    <t>Gestión Administrativa y Financiera</t>
  </si>
  <si>
    <t>Proceso</t>
  </si>
  <si>
    <t>SEGUIMIENTO</t>
  </si>
  <si>
    <t>Fecha de actualización: 25-06-2018</t>
  </si>
  <si>
    <t xml:space="preserve">Versión: </t>
  </si>
  <si>
    <t>PE-GS-2.2.1-FOR-26</t>
  </si>
  <si>
    <t>Detalle</t>
  </si>
  <si>
    <t>Contratación</t>
  </si>
  <si>
    <t xml:space="preserve">Código: PV-GC-2.4-FOR-4 </t>
  </si>
  <si>
    <t>Versión: 1</t>
  </si>
  <si>
    <t>Fecha de vigencia: 22-01-2014</t>
  </si>
  <si>
    <t>VOLVER</t>
  </si>
  <si>
    <r>
      <t xml:space="preserve">Descripción hallazgo </t>
    </r>
    <r>
      <rPr>
        <sz val="8"/>
        <rFont val="Arial"/>
        <family val="2"/>
      </rPr>
      <t/>
    </r>
  </si>
  <si>
    <t>Causa</t>
  </si>
  <si>
    <t>Acción Mejoradora</t>
  </si>
  <si>
    <t>Objetivo de la Acción Mejoradora</t>
  </si>
  <si>
    <t xml:space="preserve">Descripción de las Actividades </t>
  </si>
  <si>
    <t>Denominación de la Unidad de Medidad de la Actividad</t>
  </si>
  <si>
    <t>Cantidad de puntos  por ejecución</t>
  </si>
  <si>
    <t xml:space="preserve">Fecha de inicio  </t>
  </si>
  <si>
    <t xml:space="preserve">Fecha de Terminación  </t>
  </si>
  <si>
    <t>Puntaje de morosidad</t>
  </si>
  <si>
    <t>Avance Físico de Ejecución de las Actividades</t>
  </si>
  <si>
    <t>Porcentaje de Avance Físico de Ejecución de las Actividades</t>
  </si>
  <si>
    <t>Puntaje  Logrado  por las Actividades  (PLA)</t>
  </si>
  <si>
    <t xml:space="preserve">Puntaje Logrado por las Actividades  Vencidas (PLAV)  </t>
  </si>
  <si>
    <t>Puntaje Atribuido a las Actividades Vencidas (PAAV)</t>
  </si>
  <si>
    <t>Efectividad de la Acción</t>
  </si>
  <si>
    <t>OBSERVACIONES</t>
  </si>
  <si>
    <t>SI</t>
  </si>
  <si>
    <t>NO</t>
  </si>
  <si>
    <t>x</t>
  </si>
  <si>
    <t>Evaluación del Plan de Mejoramiento</t>
  </si>
  <si>
    <t>Puntajes base de Evaluación:</t>
  </si>
  <si>
    <t>Puntaje base de evaluación de cumplimiento</t>
  </si>
  <si>
    <t>Puntaje base de evaluación de avance</t>
  </si>
  <si>
    <t>Cumplimiento del Plan de Mejoramiento</t>
  </si>
  <si>
    <t>Avance del Plan de Mejoramiento</t>
  </si>
  <si>
    <t>Evaluador OCI</t>
  </si>
  <si>
    <t>Jefe OCI</t>
  </si>
  <si>
    <t xml:space="preserve"> </t>
  </si>
  <si>
    <t>Nº</t>
  </si>
  <si>
    <t xml:space="preserve">               </t>
  </si>
  <si>
    <t>La Aplicación del Acuerdo No.  085 de 2008</t>
  </si>
  <si>
    <t>Vicerrectoría Administrativa</t>
  </si>
  <si>
    <t>Monitorías</t>
  </si>
  <si>
    <t>Fecha de Evaluación:</t>
  </si>
  <si>
    <t>Puntaje semanas de retardo</t>
  </si>
  <si>
    <t>Registro de pago</t>
  </si>
  <si>
    <t>Tramitar el pago oportuno del servicio de monitorías</t>
  </si>
  <si>
    <t>Sostener el estimulo de formación personal y de contribución  al bienestar social y económico de sus estudiantes.</t>
  </si>
  <si>
    <t>Realizar el pago del servicio de monitorías en términos de oportunidad</t>
  </si>
  <si>
    <t>Se presenta inconformidad de los monitores por la falta de agilidad en el trámite de sus cuentas de pago.</t>
  </si>
  <si>
    <t xml:space="preserve">La publicación del primer Semestre 2015 se realizo en el banner "Convocatorias" </t>
  </si>
  <si>
    <t>Registro semestral de la publicación</t>
  </si>
  <si>
    <t>Publicar en el home del portal web Institucional las convocatorias para monitorías que permita su fácil visibilidad</t>
  </si>
  <si>
    <t>Lograr una mayor participación de los estudiantes en las convocatorias para las monitorías garantizando igualdad y transparencia.</t>
  </si>
  <si>
    <t>Dar mayor publicidad a las ofertas de convocatoria de monitorias.</t>
  </si>
  <si>
    <t xml:space="preserve">Debilidad en la reglamentación de la actividad de monitorías </t>
  </si>
  <si>
    <t>Falta  de  publicidad formal de las convocatorias para monitorías ocasionando limitaciones en la participación.</t>
  </si>
  <si>
    <t>El Acuerdo No. 066 del 2008 sobre las monitorías, además de presentar vacíos, no cuenta con una reglamentación que permita su clara aplicación.</t>
  </si>
  <si>
    <t xml:space="preserve">Mediante la Circular informativa 5.22.2/002 de20/01/2015 s exhortó a las dependecias, facultades (…) aplicar el procedimiento para acceder a una monitoría.
La circular se constituye como un mecanismo transitoria, mientras se presenta ante el Consejo Superior una propuesta de modificación al Acuerdo. (acta de seguimiento N°2.4-1.60/36 del 04/08/2015; la Vicerrectoría Administrativa asumió el compromiso de reemplazar la circular 5-22.2/002 con otra que establezca requisitos para la apertura de la convocatoria y que informe y conduzca con un link al aplicativo de inscripción en linea. 
</t>
  </si>
  <si>
    <t xml:space="preserve">Reglamento </t>
  </si>
  <si>
    <t>Reglamentar el acuerdo 066 de 2008. que crea las monitorias.</t>
  </si>
  <si>
    <t xml:space="preserve">Disponer de una reglamentación adecuada a lo establecido en el acuerdo, insertando aspectos no incorporados y necesarios para la efectividad de la actividad de monitoria </t>
  </si>
  <si>
    <t>Implementar los instrumentos para la retroalimentación y de apoyo necesarios en las fases PHVA en la actividad de monitoría.</t>
  </si>
  <si>
    <t>Procedimientos dispersos por dependencias académicas y administrativas</t>
  </si>
  <si>
    <t>No se cuenta con la formalización de instrumentos estandarizados para apoyar los procesos de reclutamiento, selección y vinculación de los monitores.</t>
  </si>
  <si>
    <t xml:space="preserve">Se comprobó en la vicerrectoría administrativa, se encuentra organizado en carpetas la información concerniente a los trámites presupuestales de vinculación y pagos, por cada dependencia usuaria (CDP, estudiantes seleccionados, datos personales del monitor, N° de horas, funcionario a cargo del estudiante, resolución de vinculación, certificado de pago).  </t>
  </si>
  <si>
    <t>Porcentaje de Registros de la información</t>
  </si>
  <si>
    <t>Registrar  la información que comprenda  desde la convocatoria hasta  la  finalización del servicio de monitorías.</t>
  </si>
  <si>
    <t xml:space="preserve">Disponer de información oportuna para la toma de decisiones por la Dirección. </t>
  </si>
  <si>
    <t>Contar con la trazabilidad de la actividad de monitorías para el mejoramiento del servicio.</t>
  </si>
  <si>
    <t xml:space="preserve">Los registros sobre las monitorías no se encuentra debidamente sistematizados, lo que impide contar  con una información organizada y actualizada; para la toma de decisiones. </t>
  </si>
  <si>
    <t>A través de SIMCA, Trabajo Social verifica en formación suministrada por el estudiante, y posterior proyecta una lista con los aspirantes que reunen los requisitos exigidos por la norma institucional. Art 5/A.066</t>
  </si>
  <si>
    <t>Porcentaje de Registros verificados</t>
  </si>
  <si>
    <t>Verificar de manera previa a la vinculación de la monitoría,  la información del estudiante con los registros académicos y administrativos.</t>
  </si>
  <si>
    <t>Apropiarse de la herramientas tecnológicas existentes en la Universidad para el apoyo a la planeación, ejecución y control de la actividad de monitorías.</t>
  </si>
  <si>
    <t xml:space="preserve"> Procurar igualdad de oportunidades para los estudiantes aspirantes a monitoría mediante la verificación la información que refiere el Acuerdo Nº 066 de 2008.</t>
  </si>
  <si>
    <t>Los sistemas de información académica y administrativa no se consultan como herramientas de apoyo a la planeación, ejecución y control del proceso de selección de monitores.</t>
  </si>
  <si>
    <t xml:space="preserve">Diseño de aplicativo que centraliza y organiza el procedimiento, contribuyendo al cumplimiento de la acción mejoradora. Sin embargo, el procedimiento de elaboración de resolución de vinculaciíon y pago de monitores con código PA-GA-5-PR-9 no considera en sus actividades la inscripción automatizada y en línea de los estudiantes, además de presentar inconsistencias en la actividad 03 referida a la acreditación de ser estudiante activo mediante fotocopías de documentos antes de la inscripción y validación de requisitos, por lo que es necesario atemperarlo a la realidad institucional. </t>
  </si>
  <si>
    <t>El proceso de selección de monitores se encuentra desconcentrado, sin autoridad responsable de articular la planeación, ejecución y control a sus procedimientos, en garantía del cumplimiento normativo y de sus objetivos.</t>
  </si>
  <si>
    <t>Mediante la Circular informativa 5.22.2/002 de20/01/2015 s exhortó a las dependecias, facultades (…) aplicar el procedimiento para acceder a una monitoría.</t>
  </si>
  <si>
    <t>Procedimiento  Ajustado  y Aplicado.</t>
  </si>
  <si>
    <t>Ajustar,  y aplicar el procedimiento PA-GU-GB-7-PR-10 Monitorias Administrativas considerando la centralización de la información, planeación, control y evaluación.</t>
  </si>
  <si>
    <t xml:space="preserve">
Obtener un apoyo efectivo a la función universitaria a través de la actividad de monitoría estudiantil  en fomento del desarrollo académico, formación personal y el bienestar social y económico de los estudiantes.</t>
  </si>
  <si>
    <t xml:space="preserve">
Realizar la selección y vinculación de estudiantes a la actividad de monitoría ajustado a los lineamientos reglamentarios internos.</t>
  </si>
  <si>
    <t xml:space="preserve">Inobservacia de los lineamientos que reglamentan las actividades de monitoría ( Acuerdo No. 066 de 2008 y procedimiento PA-GU-GB-7-PR-10) </t>
  </si>
  <si>
    <t>Desconocimiento de las normas universitarias de selección y vinculación de monitores por  la mayoría de funcionarios responsables, por lo que no sujetan sus procedimientos a las regulaciones internas ni aplican mecanismos de seguimiento, control y evaluación para su cumplimiento, afectando la objetividad y transparencia.</t>
  </si>
  <si>
    <t>AP =  (SUMA(PLA) / PBEA)x100%</t>
  </si>
  <si>
    <t>CPM = (SUMA(PLAV) / PBEC)x100%</t>
  </si>
  <si>
    <t>PBEA</t>
  </si>
  <si>
    <t>PBEC</t>
  </si>
  <si>
    <t>Oficina de Planeación y de Desarrollo Institucional
Oficina Jurídica</t>
  </si>
  <si>
    <t xml:space="preserve">La Oficina de Planeación y Desarrollo Institucional estableció mediante levantamientos arquitectónicos realizados por la Ingeniera Civil María Alexandra Rosas Palomino y la Delineante de Arquitectura Cristina Campo Araque las áreas ciertas y reales del Inmuble que fueron aportadas a la Oficina Asesora Jurídica siendo competencia de dicha depenedencia llevar a cabo la actualización y registro de los títulos de propiedad. (Oficio 2,2-52,2/406 de 12 de junio de 2015)
Una vez recibida la información la Oficina Jurídica a través de oficio 2.5-92/492 del 23/06/2016 solicitó al Instituto Agustín Codazzi información respecto al procedimiento y requisitos necesarios para adelantar ante esa entidad el trámite pertinente de actualización de área real del predio ubicado en la calle 4 Nº5-30 antiguo Bancafé, así como el ajuste de la ficha catastral y actualización o modificación de la respectiva estructura pública del bien. Oficio radicado en el IGAC el 23/06/2016 con código 4192016ER2924-01-F:1-A:0. </t>
  </si>
  <si>
    <t>Registro de trámite de actualización</t>
  </si>
  <si>
    <t>Adelantar las gestiones administrativas  ante el IGAC,  encaminadas a determinar el área real del edificio y llevar a cabo el ajuste de la ficha catastral.y la modificación de la escritura.</t>
  </si>
  <si>
    <t>Tramitar la actualización de los registros  del inmueble   adquirido por la Universidad con Bancafé.</t>
  </si>
  <si>
    <t>Deficiencias en los mecanismos de control y seguimiento en la ejecución de recursos para la adquisición de inmuebles, colocando en riesgo los recursos transferidos al vendedor sin contar el título requerido para estos casos.</t>
  </si>
  <si>
    <t>La escritura pública se firmó el 6 de marzo de 2014, en la Cláusula Primera Objeto se identifica: “… LA PARTE COMPRADORA, los derechos de dominio y posesión real y efectiva que posee y ejerce sobre el inmueble que a continuación se determina, juntos con sus anexidades, mejoras, usos y costumbres inmueble consistente en: CASA DE DOS PLANTAS CON DOS LOCALES, DOS APARTAMENTOS Y EL LOTE DE TERRENO SOBRE EL CONSTUIDO UBICADO en la calle 4 No. 5-30 de la actual nomenclatura urbana de la ciudad de Popayán….”; pero esta edificación, donde funcionaba una entidad financiera ha tenido modificaciones y adecuaciones estructurales, cuyo diseño actual no coincide con lo registrado en la escritura.</t>
  </si>
  <si>
    <t>Vicerrectoría Administrativa -DAYS- Oficina de Planeación y Desarrollo Institucional</t>
  </si>
  <si>
    <t xml:space="preserve"> Comparado el resultado del avalúo presentado por el IGAC con los datos del Registro Catastral, se advierten inconsistencias sobre el área del terreno y el área construida; situación sobre la cual la Universidad deberá iniciar las acciones correspondientes ante el IGAC a fin de que la información sea consistente entre los registros documentales con las condiciones físicas del inmueble. (Ver tabla en e Informe).</t>
  </si>
  <si>
    <t>División Administrativa y de Servicios-Área de Planta Física 
 División TICS</t>
  </si>
  <si>
    <t>Existe soporte del contrato de adecuación Edificio Casa Rosada que ya tiene  acta de liquidación donde se adecúo de acuerdo a necesidades y para atención del problema de hacinamiento del Programa de Diseño Gráfico, adecuación de  espacios como salones,talleres.baños.
Cuadro áreas Facultad de Artes</t>
  </si>
  <si>
    <t xml:space="preserve">Porcentaje de programas reubicados en espacios  acondicionados </t>
  </si>
  <si>
    <t xml:space="preserve">Acometer obras civiles de mantenimiento y adecuación de los inmuebles de  la Universidad del Cauca  y destinarlos al funcionamiento de los programas académicos ofrecidos por la Facutad Artes. </t>
  </si>
  <si>
    <t>Establecer un Plan para la adecuación la infraestructura física requerida para el normal  desarrollo de los programas de la Facultad de Artes</t>
  </si>
  <si>
    <t>Lo anterior, desatendiendo los principios de planeación, eficiencia, eficacia, economía y responsabilidad; igualmente se estableció debilidades en los controles para la contratación, en especial el estudio de la necesidad de la compra venta del inmueble; los recursos invertidos no garantizaron la solución al problema planteado por la Facultad de Artes.</t>
  </si>
  <si>
    <t xml:space="preserve">Compra venta inmueble Edificio Bancafe.
• Mediante Escritura Pública No. 385 del 6 de marzo de 2014, la Universidad adquiere la posesión del inmueble ubicado en la calle 4 No. 5-30 de Popayán, por $2.000.000.000, donde funcionó Bancafe…”, soporta esta compra en el “Proyecto de Adquisición y adecuación de un inmueble, ubicado en el centro de la ciudad de Popayán, con el fin de mejorar las actuales condiciones  de hacinamiento en las que se desarrollan las actividades académicas de la Facultad de Artes, de la Universidad del Cauca”.
La compra del inmueble se apoya en el avalúo que practica el IGAC sobre el bien el 18 de julio de 2013, donde se resaltan aspectos como:
-“Hace parte del Sector Histórico de la ciudad de Popayán.
- ……declarado como Bien de Interés Cultural del ámbito Nacional, es considerado de CONSERVACION ARQUITECTONICO CARÁCTER 2. (Inmuebles que por su tamaño y presencia en el centro histórico deben ser conservados…. Lo cual no permite que los corredores y patios sean intervenidos)”.
De acuerdo con lo precitado, se concluye que la Universidad conocía las características especiales del bien y las limitaciones para el inicio de remodelaciones que le permitieran el uso a corto tiempo, para la finalidad por la cual fue adquirido. A la fecha, la Universidad no ha resuelto la situación de hacinamiento de la Facultad de Artes, pese a la inversión de recursos proyectados para tal fin.
</t>
  </si>
  <si>
    <t xml:space="preserve">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</si>
  <si>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 xml:space="preserve">   
Plan de mantenimientode la Planta física actualizado a las necesidades de desarrollo Institucional.
</t>
  </si>
  <si>
    <t xml:space="preserve">  Acorde con la proyección del Desarrollo Institucional,   establecer con los responsables de las Unidades académicas, las necesidades de mantenimiento, adecuación de planta física, amoblamiento y equipamiento, traducidos en los planes de: compras,  mantenimiento y de regulación física con sus correspondientes presupuestos, responsables y términos de ejecución.</t>
  </si>
  <si>
    <t>Incluir en el plan de compras la adquisición de elementos devolutivos y elaborar y registrar proyectos de inversión para su financiamiento con el fin de  fortalecer la dotación de elementos y equipos en las diferentes unidades académicas.</t>
  </si>
  <si>
    <t>Ineficiente gestión de recursos e inaplicabilidad de la herramienta de planificación presupuestal desde las instancias directivas de la Unidad Académica de Artes hasta el Consejo Superior, falta de celeridad en los procesos de compra y en la entrega de los elementos, que no garantiza una adecuada y oportuna prestación del servicio público.</t>
  </si>
  <si>
    <t xml:space="preserve">Equipamiento salas de sistemas y laboratorios.
• En cuanto a la adecuación física de las Salas de Cómputo de la Facultad de Artes, estas presentan goteras que han deteriorado el techo, no cuenta con una red de cableado estructurado que permita conectar los equipos de manera adecuada y tener acceso a internet.
• Los equipos de las Salas de Cómputo  no permiten la instalación de versiones de software actualizadas, algunos de los equipos no cuentan con licencias y en otros casos los que tienen no están actualizadas, el número de equipos no es suficiente para atender la demanda de estudiantes. Existen requerimientos de software propios para las prácticas académicas de los diferentes programas de la Facultad  que no son atendidos en el momento de la adquisición de equipos.
• Las especificaciones técnicas de estos equipos son deficientes y pueden considerarse obsoletos y que ya cumplieron su ciclo de vida útil.
• En el Plan de Compras aprobado para la vigencia 2013 la Universidad contempló solo la compra de elementos de consumo de papelería, eléctricos, ferretería y útiles de oficina entre otros y un rubro general por inversión para compra de equipos, sin considerar las necesidades reales de elementos y equipos para dotar los laboratorios y salas de computo de los diferentes departamentos.
• La Universidad a través de sus aplicativos SQUID y SIMCA en cada periodo académico factura y cobra a los estudiantes de la Facultad de Artes, servicios por concepto de laboratorios (salas de sistemas, fotografía, diseño, artes, entre otros), sin que estos se presten permanentemente en condiciones físicas adecuadas y con el equipamiento necesario (reactivos, insumos, lámparas de neón, software, hardware, mobiliarios, caballetes, mesas de estudio etc.) para facilitar las prácticas académicas, limitando el aprendizaje del estudiante. </t>
  </si>
  <si>
    <t xml:space="preserve">División de Gestión del Talento Humano.
Gestión Financiera.  </t>
  </si>
  <si>
    <t xml:space="preserve">  Plan anual de compras, con los requerimientos de la academia.</t>
  </si>
  <si>
    <t xml:space="preserve">  Incluir en el plan anual de compras, prioritariamente  todos los  requerimientos para el cumplimiento misional.</t>
  </si>
  <si>
    <t>NOTAS DE CONTABILIDAD 500-201400118 DEL 18-DIC-2014; 500-201400119 DEL 18-DIC-2014 Y 500-201400120 DEL 18-DIC-2014</t>
  </si>
  <si>
    <t>Registro contable del valor de la multa impuesta</t>
  </si>
  <si>
    <t>Comunicar el acto administrativo de sanción disciplinaria de multa para su  registro contable .</t>
  </si>
  <si>
    <t>Establecer y aplicar controles efectivos para la revelación de los hechos contables relativos a las multas impuestas por sanciones disciplinarias.</t>
  </si>
  <si>
    <t xml:space="preserve">Ausencia de seguimiento y conciliaciones de la información por siniestros de bienes muebles en servicio, ineficiente gestión en la reclamación de siniestros, deficiencias en el diseño y  aplicación de controles para el manejo y custodia de los bienes muebles e inmuebles y de cláusulas contractuales. </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</si>
  <si>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</si>
  <si>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 xml:space="preserve">Vicerrectoría Administrativa- División Administrativa y de Servicios </t>
  </si>
  <si>
    <t xml:space="preserve">La Oficina Juridica con oficio 2.3-92/674, remitió las sanciones convertidas en multa de las personas:  identificadas con cédulas: No. 10.540.556,No. 79.265.936 No. 15.243.583 .  Se incio el cobro persuasivo con los oficios 5-84/1284 del 9 de septiembre de 2015, 5-84/1381, 5-84/1285. Posteriormente, se levantaron los mandatos de pago No: 0002-15 de 15 de septiembre de 2015, 0004-15 de 06 de Octubre del 2015 y 0003-15 de 15 de septiembre del 2015, respectivamente. Se ofició a la oficina de instrumentos públicos con oficio No: 5-84/1603 de 23 de Octubre del 2015, para que se certifique si los ejecutoriados de la referencia aparecen inscritos como propietarios de bienes inmuebles. Se ofició a la Oficina de transito Municipal con oficio No 5-84/1604 5-84/1604, con el proposito de que certificaran si los ejecutados de la referencia figuran con matricula en el resgistro terrestre automotor. Con oficio 5-84/1605 de 23 Octubre del 2015 se oficio  a la Dian para verificar el numero de identificación tributaria y ultima dirección registrada en el RUT. Se ofició a los siguientes Bancos: Oficio 5-84/1606  de 23 de Octubre del 2015 Bancolombia, oficio 5-84/1607 del 23 de Octubre de 2015 al banco BBVA,Oficio 5-84/1608 de 23 de Octubre del 2015 al Banco Popular, oficio5-84/1609 del 23 de Octude del 2015 al Banco Davivienda, oficio 5-84/1610 del 23 de Octubre del 2015 al Banco Av Villas, oficio 5-84/1612 del 23 de Octubre del 2015, oficio 5-84/1613 del 23 de Octubre del 2015 Banco de Occidente, oficio 5-84/1614 del 23 de Octubre del 2015 al Banco Santander, oficio 5-84/1615 del 23 de Octubre del 2015 Bancoomeva, con el fin de certifiquen si tienen algun tipo de producto a su nombre. Con oficio 5-84/1610 del 23 de Octubre del 2015 se solicito a la Camara de Comercio del Cauca, se solicito si las personas en referencia se encuentran inscritas en la Camara de Comercio del Cauca. Las entidades respondieron, sin encontrar ningun bien o cuenta con dinero en sus cuentas.
Oficio 4.92/0916 de 24 de Junio de 2016 de la Vicerrectoria Administrativa sobre las acciones que se adelanta de multas a docentes. EL OFICIO HACE SEGUIMIENTO A NUEVOS PROCESOS? POR FAVOR ADJUNTAR OFICIO. </t>
  </si>
  <si>
    <t>Registro de deducción de nómina por multas.</t>
  </si>
  <si>
    <t>Descontar de las nóminas de sueldo o  prestaciones sociales los valores correspondientes a las multas impuestas como resultado de procesos disciplinarios.</t>
  </si>
  <si>
    <t>Establecer y aplicar controles efectivos a la ejecución inmediata de las sanciones de multa impuestas al talento humano universitario, por  efectos de la decisión.</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</si>
  <si>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</si>
  <si>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Dentro del procedimiento denominado Desarrollo actividades perdida y hurto PAGA 5.4.5 PR 10 se designa a la abogada de la dependencia para realizar investigaciones tendientes al resarcimiento y  la recuperación de los bienes de la Universidad</t>
  </si>
  <si>
    <t>Registro de designación de recurso humano</t>
  </si>
  <si>
    <t xml:space="preserve">Gestionar el recurso humano  para la instrucción de investigaciones tendientes al resarcimiento y  la recuperación del bien. </t>
  </si>
  <si>
    <t>Establecer y aplicar controles efectivos a la Administración,  custodia,registro y seguimiento  de los  recursos físicos devolutivos y de consumo  de la Universidad.</t>
  </si>
  <si>
    <t>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(Ver tabla " Bienes perdidos que no han sido indemnizados” en el Informe).</t>
  </si>
  <si>
    <t xml:space="preserve">Vicerrectoría Administrativa </t>
  </si>
  <si>
    <t xml:space="preserve"> Instrumento de reporte de pérdida implementado </t>
  </si>
  <si>
    <t>Establecer e implementar mecanismos e instrumentos  para el reporte oportuno por parte del cuentadante, de la pérdida de bienes universitarios como soporte  al registro contable y  a  la reclamación   para su reposición por el  Contratista, Aseguradora y/o el Servidor Universitario.</t>
  </si>
  <si>
    <t>División Administrativa y de Servicios-Área de Adquisiciones e Inventarios</t>
  </si>
  <si>
    <t>Se reporta mensualmente a la Aseguradora el ingreso de nuevos bienes a la Universidad que deben ser amparado, se encuentran en el PROCEDIMIENTO PA-GA- 5,4,5-FOR-10</t>
  </si>
  <si>
    <t>Porcentaje de novedades reportadas</t>
  </si>
  <si>
    <t xml:space="preserve">Reportar  a la Aseguradora,  las novedades sobre el ingreso  a la Universidad de nuevos bienes muebles   susceptibles de amparo. </t>
  </si>
  <si>
    <t xml:space="preserve">Aplicar Acuerdo 068 de 2008 </t>
  </si>
  <si>
    <t>c) La adquisición de los bienes muebles no se reporta oportunamente a la Aseguradora para la incorporación en las pólizas de seguros vigentes de corriente débil, toda vez que su comunicación no la realizan en el mismo mes de compra ni en el período siguiente.</t>
  </si>
  <si>
    <t>Instrumento de reporte de pérdida</t>
  </si>
  <si>
    <t xml:space="preserve">b) Se advierte que los bienes que se perdieron en sitios donde había servicio de vigilancia privada la Entidad no ha adelantado las acciones para su resarcimiento, en cumplimiento de lo pactado en el Contrato No.12 de 2013, habiendo utilizado sus propias pólizas para la reclamación, situación que conlleva el incremento del valor de la prima de la póliza aplicada. </t>
  </si>
  <si>
    <t>Existe el certificado de la póliza en donde se incluye el edificio de Bancafè</t>
  </si>
  <si>
    <t>Póliza actualizada con los bienes inmebles de reciernte adquisición</t>
  </si>
  <si>
    <t>Actualizar la póliza con los bienes inmebles que adquiera la Universidad, incluyendo el edificio de Bancafé.</t>
  </si>
  <si>
    <t xml:space="preserve">a) En cuanto a bienes inmuebles, respecto de la compra del Edificio Bancafe no se evidenció el cubrimiento de su amparo dentro de las pólizas de la Universidad. </t>
  </si>
  <si>
    <t>Vicerrectoria de Cultura y Bienestar
División de Cultura y Patrimonio.
 División Administrativa y de Servicios- Área Adquisiciones  e Inventarios.</t>
  </si>
  <si>
    <t>Reporte compra de bienes y pérdidas.
Revisada la información de las novedades reportadas a la Aseguradora de los bienes adquiridos, perdidos y dañados durante la vigencia 2013, se detectaron deficiencias administrativas y de revelación contable, a saber:
a) A diciembre de 2013 los bienes perdidos seguían registrados en la propiedad, planta y equipo, siendo objeto de depreciación, como se muestra en la siguiente tabla; en consecuencia los registros contables de los hechos acaecidos no se realizan de manera oportuna en los estados contables, existiendo ajustes en el año 2014 y reconocimiento de ingresos de las indemnizaciones. (Ver tabla “Bienes perdidos revelados en Cuenta 1670 a Diciembre 2013” en el Informe).</t>
  </si>
  <si>
    <t xml:space="preserve"> División Administrativa y de Servicios- Gestión de Bienes y Suministros-Vicerrectoria de Cultura y Bienestar, División de Cultura y Patrimonio  </t>
  </si>
  <si>
    <t>Dentro de los procesos de conservación y preservación de los elementos patrimoniales, la Vicerrectoría de Cultura y Bienestar, empieza el proceso de verificacion con empaques y embalajes con papeles espceiales segun los talleres presenciales del Área de fortalecimientos de los museos del Ministario de Cultura, el IIP_2016, en el Museo Casa mosquera, se evidencia a partir de los elementos guardados y la prservación en los elementos expuestos en las salas del museo, al igual que el cambio de luminarias en las salas que permiten tener luz led, luz fria que no deteriora los tejidos y el papel de los manuscritos. (todo se puede observar en el sitio) (aun falta documentar en el invetario las piezas intervenidas) proceso que se desarrollara en el 2016.</t>
  </si>
  <si>
    <t>Acto administrativo de formalización  sobre  la naturaleza jurídica y clasificación de los bienes históricos  y culturales, incluyendo los bienes en custodia, con protocolos de salvaguarda contra efectos previsibles.</t>
  </si>
  <si>
    <t>Realizar un inventario físico y registro fotográfico de los bienes históricos de arte y cultura  en custodia  y ajustar la  información respecto de los documentos que respaldan su existencia.</t>
  </si>
  <si>
    <t>Establecer y aplicar controles efectivos a la administración,  custodia, registro y seguimiento  de los  bienes históricos de  Arte y Cultura de  la Universidad.</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</si>
  <si>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</si>
  <si>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 xml:space="preserve">f) Uno de los riesgos identificados es que los elementos puedan ser cambiados o sustraídos, por el desorden e inexactitud de los inventarios documentales de estos bienes al no contar con un inventario detallado con registros fotográficos, peso, tamaño, diseño, calidad del material etc., para este tipo de bienes, en atención al Párrafo 177 del Régimen de Contabilidad Pública 2007 “En el caso de los bienes históricos y culturales debe existir el acto jurídico que los considere como tales.”, la Ley General de Patrimonio Cultural No. 1130 del 15-02-2007 donde se advierte de los protocolos a implementar y Ley 397 del 7-08-1997 sobre patrimonio cultural; otro riesgo es el modo de conservación ya que los elementos se encuentran envueltos en papel común y en empaques no adecuados para este tipo de elementos; por tanto la Universidad del Cauca no está tomando las medidas necesarias para salvaguardar los bienes contra efectos previsibles  y revelar todos los bienes históricos y patrimoniales que posee. </t>
  </si>
  <si>
    <t>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t>
  </si>
  <si>
    <t>Inventario actualizado de bienes históricos en custodia.</t>
  </si>
  <si>
    <t>e) En la relación de los elementos descritos en el sobre No.2 se resalta “No.60 IMAGEN”, el cual no se encontró, (se relaciona el nombre de exfuncionario del Museo de la Universidad del Cauca), hecho sobre el cual no se ha iniciado las averiguaciones pertinentes a fin de determinar responsables de la custodia y la ubicación del mismo. Por lo genérico y difuso de los inventarios y por el desconocimiento del origen y trayectoria histórica de los bienes, no es posible determinar la cuantía de la imagen referida en el sobre No.2.</t>
  </si>
  <si>
    <t xml:space="preserve">d) Los datos registrados en el inventario documental de las piezas históricas, confrontado con los elementos físicos, no dan certeza de la calidad de las piezas, de sus tamaños y  peso, principalmente para los fragmentos de resortes, resortes y narigueras (varias se identificaron por cantidad y no por sus características específicas como las descritas con placas No.000006 a la 000015, 000040 y 000041); otros datos están repetidos en la relación del inventario y algunos elementos no fue posible identificarlos físicamente, a saber: en el código 20410024 las narigueras con placas No.000010, 000019, 000025 (repite datos), 000048 y 000049.  </t>
  </si>
  <si>
    <t>c) Los datos registrados en los inventarios de la cuenta “1960 Bienes de Arte y Cultura”, confrontados con las piezas físicas, no concuerdan con las diferentes relaciones documentales que posee la Universidad del Cauca, tales como: 
1-En el sobre 1 reposa “media bolita de oro” marcada con No.66 que no está registrada en el inventario de la Universidad.
2-Los collares descritos con placas 000085 (sobre 2 No.121 y 119), 000001 y 000002 (sobre 2, con No.49 y 50), 000003 (sobre 2 No.52 con piedra azulosa), 000004 y 000005 (sobre 2, con No.48 y 51) corresponde a algunas cuentas de collares colgadas en hilos, pero en ningún momento son collares completos.
3-Las piezas del código 20410016 y placa 000001 “Cuadro c/55 anzuelos de oro…, es un ítem con varios elementos: 55 anzuelos, 11 narigueras y 5 figuritas de diversos tamaños, que están en el sobre No.2.
4-La cantidad de zarcillos de oro y tumbaga no concuerdan entre los dos documentos.</t>
  </si>
  <si>
    <t xml:space="preserve"> División Administrativa y de Servicios- Gestión de Bienes y Suministros-Vicerrectoria de Cultura y Bienestar </t>
  </si>
  <si>
    <t xml:space="preserve">Documento de avalúo </t>
  </si>
  <si>
    <t>Realizar el avalúo de los bienes históricos de arte y cultura en custodia y actualizar técnicamente  su información contable.</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</si>
  <si>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</si>
  <si>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 Sin embargo en el Acta de entrega que hizo al Banco de la República en 1982 por parte de la Universidad, se relacionan “elementos sin precio”, no permite tener certeza si están registrados o no en la contabilidad.</t>
  </si>
  <si>
    <t xml:space="preserve">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
  </si>
  <si>
    <t>Documento de estudio y viabilidad para el diseño y la construcción de la bóveda.</t>
  </si>
  <si>
    <t>Realizar los estudios para la ubicacion,diseño y construcción de una bóveda  destinada a la preservación, protección y seguridad de las piezas históricas universitarias y determinar su viabilidad</t>
  </si>
  <si>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</si>
  <si>
    <t>Divisiñon Administrativa y de Servicios- Àrea , Gestión de Bienes y Suministros, Decanatura Facultad Ciencias Agrarias, Oficina de Planeación.</t>
  </si>
  <si>
    <t xml:space="preserve"> Inventario actualizado de bienes históricos en custodia.</t>
  </si>
  <si>
    <t>Realizar un inventario físico  y registro fotográfico de los bienes históricos de arte y cultura  en custodia  y ajustar  la   información con los documentos que respaldan su existencia.</t>
  </si>
  <si>
    <t>División Administrativa y de Servicios- Àrea , Gestión de Bienes y Suministros, Decanatura Facultad Ciencias Agrarias, Oficina de Planeación.</t>
  </si>
  <si>
    <t xml:space="preserve">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</si>
  <si>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Plan de Compras</t>
  </si>
  <si>
    <t>Considerar en el Plan de Compras las caracterìsticas de los bienes a adquirir de acuerdo con las necesidades y especificaciones de las Unidades Académicas y Dependencias Administrativas.</t>
  </si>
  <si>
    <t>Establecer y aplicar controles efectivos a la Administración,  custodia, registro y seguimiento  de los  recursos físicos devolutivos y de consumo  de la Universidad.</t>
  </si>
  <si>
    <t>Situaciones por controles inadecuadamente diseñados y poco efectivos, dispersión de la información en el desarrollo de los Convenios y proyectos y por registros contables errados; que no garantizan información financiera consistente ni confiable sobre la propiedad, planta y equipo y recursos ejecutados por convenios, y genera sobrestimación en las cuentas del balance 1655 y 3255 por $38.665.251. Adicionalmente no se ha revelado los hechos en las cuentas de orden acreedoras.</t>
  </si>
  <si>
    <t>Bienes Facultad Ciencias Agrarias.
En la visita realizada el 23 de octubre de  2014 a la Facultad de Ciencias Agrarias, se encontró elementos devolutivos en mal estado que no han sido reparados a pesar que fueron trasladados al área de mantenimiento desde hace varios meses, y otros no han sido dados de baja en tanto se encuentran como inservibles desde hace varios años y meses, a saber:
a) En el laboratorio de “Reología y Empaque” un Horno marca CENTRICOL, sin código, dañado desde hace un año aproximadamente, el cual no ha sido reparado ni comunicado su estado al área de Adquisiciones e inventarios.
b) En la Planta Piloto se han entregado elementos para la reparación que no han sido devueltos para su servicio, como: una Plancha de calentamiento con agitación magnética desde mayo de 2014, una Empacadora al vacío Javar, Ref.E-Basic 21 desde el 20 de junio de 2014, una Autoclave de esterilización Serie 8309448 y un Pie de rey digital Marca Somet desde el 12-09-2014, entre otros como Agitadores magnético Fisher.
c) En un pasillo y baños del sector donde están ubicadas aulas de clases, se encuentra un molino grande sin marca ni placa, y una nevera Haceb con UDC 8002060041, que no han sido entregados para su baja. 
d) Se detectan deficiencias en el registro oportuno y adecuado de los bienes devolutivos recibidos por la suscripción de Convenios con otras entidades para desarrollar proyectos de investigación en la Universidad del Cauca, y en la formalidad para la entrega en comodato o custodia, de acuerdo a las condiciones pactadas. 
e) A diciembre de 2013, figuran  bienes contabilizados en la cuenta propiedad planta y equipo de la Universidad, que corresponden al Acta de Liquidación Unilateral suscrita en enero de 2011 con el CIAT , donde se estableció que la custodia de bienes estaría a cargo de la Universidad el Cauca, debiendo llevar su control por fuera de las cuentas de balance.
Lo anterior corresponde al Proyecto de Quinua derivado del Convenio 028/05 MADR/CIAT con el Ministerio de Agricultura y Desarrollo Rural y el CIAT, mediante el cual se recibieron: una BASCULA BANANERA CODIGO 20899009 y Placa 000014 (PLACA Ministerio MA18397), una MAQUINA  DOCIFICADORA EN ACERO INOXIDABLE CONTROLES ELECTRONICOS Y TORNILLO SIN FIN, CÓDIGO 20899091 y Placa 000022 (Placa Ministerio MA20144) y un MEDIDOR DE HUMEDAD DE GRANOS, CODIGO 20899086 y Placa 000014 (Placa Ministerio MA20145), revelados en la cuenta 165501 por $16.377.099; elementos que a diciembre de 2013 y octubre de 2014 no estaban en funcionamiento por inservibles, ni han sido devueltos al Ministerio de Agricultura a pesar de las solicitudes para que la Universidad formalice su uso o devolución, No. 20122510108471 del 19 de abril de 2012 y 20145810000421 del 28 de agosto de 2014; donde reportan todos los bienes derivados del Convenio 028/2005 que ascienden a $38.665.251 (incluyendo los dañados).
f) De otra parte, en la verificación física de los elementos devolutivos ubicados en la Planta Piloto de la Facultad de Ciencias Agrarias, se encontró elementos de consumo comprados en el 2014 que no cumplen las características requeridas, y por tanto afectan los procesos que necesitan de su uso; puntualmente los coladores solicitados en acero inoxidable para el laboratorio de vegetales que se compraron en otro material de mala calidad, e insumos y materiales contaminados por roedores que fueron devueltos al área de Adquisiciones e inventarios, razón por la cual no fue posible utilizarlos en las prácticas de alimentos.</t>
  </si>
  <si>
    <t>Division Administrativa y de Servicios- Àrea , Gestión de Bienes y Suministros, Decanatura Facultad Ciencias Agrarias, Oficina de Planeación.</t>
  </si>
  <si>
    <t>Se adjunta el documento generado en el Sistema de Recursos Físicos ACTA DE INGRESO 2012037 con fecha 19 de octubre de 2012, en donde se hace le ingreso a los bienes al Sistema de Recursos Físicos, el 18 de junio de 2015 mediante documento de baja 226 número 2015002 se dá de bajas los bienes que están inservibles y en el reporte de cuenta personal de la funcionaria Lucila Certuche se encuentran registrados los bienes que están en buen estado.</t>
  </si>
  <si>
    <t>Porcentaje de registros rectificados</t>
  </si>
  <si>
    <t>Rectificar el  registro  contable  sobre el bien entregado en comodato por el CIAT a la Facultad de Ciencias Agrarias.</t>
  </si>
  <si>
    <t xml:space="preserve"> 
División Administrativa y de Servicios -Área de Gestión de Bienes y Suministros </t>
  </si>
  <si>
    <t xml:space="preserve">
a) 1. Codificar el horno CENTRICOL de acuerdo a los lineamientos  de adquisición del equipo.  
 2.Efectuar el diagnóstico del  estado del horno.               
3. Realizar la reparación respectiva.
4. Gestionar el registro y codificación del equipo ante la DYAS de la Universidad
5.En el caso de lasplanchas de calentamiento  planchasde, la autoclave y el pie de rey se enviaron al área de equipos en mes de mayo y junio de 2014 con formato institucional, se hizo seguimiento personal  correo electronico en los meses de julio a diciembre, no se consigue el repuesto.
6.Los equipos del Ministerio se identificó a nombre de quien esta la custodia se inicio el trámite desde el mes de septiembre, se remitieron al área de  equipos la bascula bananera y la empacadora de harinas  para el concepto tecnico, con el concepto tecnico se envio 8.9.6/17 de octubre de 2015 a la Vicerectoria Administrativa para ser dados de baja hasta la fecha no hay respuesta.
a) 1.En relación a la codificación del horno de convección forzada marca CENTRICOL, se encontró que, este fue adquirido dentro del marco del proyecto “PRODUCCION Y CARACTERIZACIÓN DE PELÍCULAS FLEXIBLES BIODEGRADABLES POR EXTRUSIÓN DE TORNILLO SIMPLE A PARTIR DE ALMIDON DE YUCA, PLASTIFICANTE Y PLA”, ejecutado por el CENTRO NACIONAL DE PRODUCTIVIDAD E INNOVACIÓN DEL CAUCA -CREPIC- mediante convenio especial de cooperación 096-2008Z3816-3433 entre el CIAT y el CREPIC, desde el 22 de julio del 2008 hasta el 21 de julio del 2011, por tanto el equipo no posee código UDC. Sin embargo el horno se identificó con un codigo interno del laboratorio mientras se realiza el proceso de transferencia del quipo a la universidad del cauca. de  ara constancia se anexa una copia de la factura correspondiente a la compra del equipo con código C.E. 7142 del respectivo informe y Factura de venta No. 25232. Por tal razón este equipo no se encuentra dentro del inventario de la Universidad del Cauca. No obstante como acción correctiva se le generó un código interno de laboratorio enmarcado dentro del proceso de acreditación, dicho código es:LR-MM-PE-RE-17.                                          
 2. En el diagnostico realizado se observó que el horno presenta el motor de ventilador averiado.
3. Se realizó el proceso de cotización, compra e instalación del motor del ventilador marca DAYTON. De esta manera el equipo quedó funcionando correctamente y a disposición de los usuarios.4.
4. Para este primer trimestre se le solicitará información al Área de Equipos  enviados para reparación.
5. Se gestionará la baja de los equipos del ministerio para realizar el trámite de comodato
6. Se realizará ante el Área de Inventarios el trámite correspondiente para retirar a l molino y la nevera del pasillo.
El control a los bienes de la Universidad se efectúa a través del aplicativo help desk, cuya herramienta permite hacer seguimiento a los bienes en condición de deterioro y corresponder a las solicitudes de recuperación. Según reporte del Área de Mantenimiento para el periodo 2016-I se registraron 5.141 solicitudes de las cuales se atendieron 4995 (97%). En el caso de la Facultad de Ciencias Agrarias se recibieron 271 solicitudes, atendidas 252 (93%).  Para el caso de las acciones preventivas, existe un documento estratégico denominado Plan de mantenimiento 2013-2017. 
La política hace parte de los requerimientos de las NIIF, la consultoría externa recomendó la formulación de las políticas internas, las que deben plantearse hasta el mes de junio de 2017.</t>
  </si>
  <si>
    <t>Diagnóstico</t>
  </si>
  <si>
    <t>Diagnosticar el estado de bienes de la  Facultad de Ciencias Agrarias  sin funcionamiento por daños o deterioro,  o los entregados en comodato  mediante convenios,  y adoptar las medidas necesarias para su recuperación,  reparación  entrega al funcionamiento o baja.</t>
  </si>
  <si>
    <t xml:space="preserve">Entrada a almacen doc. 204-20100017 y orden de pago 715-21000226 de conformidad con el valor de avaluo del IGAC, no requiere ajuste. 
</t>
  </si>
  <si>
    <t>Registro contable modificado</t>
  </si>
  <si>
    <t xml:space="preserve">Revisar y ajustar el registro y reconocimiento contable del inmueble </t>
  </si>
  <si>
    <t xml:space="preserve">Establecer y aplicar controles efectivos al registro y reconocimiento contable de los inmuebles de propiedad de la Universidad del Cauca,  acordes al RCP.
</t>
  </si>
  <si>
    <t>Por deficientes controles en el registro y reconocimiento de los inmuebles, y controles de seguimiento.</t>
  </si>
  <si>
    <t xml:space="preserve">Registro contable Centro Universitario de Salud.
En el registro contable del predio donde funciona el Centro de Salud (placa 000001 del Código 30601021) se invirtió los costos de adquisición del lote de terreno y de la casa, según avalúo técnico del IGAC suscrito el año 2010, toda vez que los $35.400.000 contabilizados en la cuenta 164001 corresponde al valor del lote, y en la cuenta 160501 se registra el valor de la casa por $32.640.000. </t>
  </si>
  <si>
    <t xml:space="preserve"> 
División Administrativa y de Servicios -Área de Gestión de Bienes y Suministros
 Área Planta Física
</t>
  </si>
  <si>
    <t>Registro Contable 543-201400001 de 31-12-2014 del 31-12-2014.</t>
  </si>
  <si>
    <t xml:space="preserve">Porcentaje de registros contables ajustados </t>
  </si>
  <si>
    <t xml:space="preserve">Rectificar el registro contable de la cuenta 161501  tomando como base el catálogo General de cuentas de la CGN. </t>
  </si>
  <si>
    <t>Establecer y aplicar controles efectivos al registro y reconocimiento contable de los inmuebles de propiedad de la Universidad del Cauca,  acordes al RCP.</t>
  </si>
  <si>
    <t>Inadecuada aplicación de las normas técnicas contables de la propiedad, planta y equipo, y de los controles establecidos en procesos de contratación y financiera</t>
  </si>
  <si>
    <t>Centro Atención Fisioterapia.
La cuenta 161501 está sobrestimada en $164.085.748 a diciembre de 2013 por cuanto verificado el expediente del Contrato No.2.3-31.4/041 y las obras relacionadas con el Centro de Atención de Fisioterapia de la Facultad de Ciencias de la Salud, se identificó que la obra completa se ejecutó por $268.062.857 (incluyendo IVA de $2.058.739) y el contrato fue liquidado el 13 de agosto de 2013; cuyo pago final fue realizado el 26 de diciembre de 2013.</t>
  </si>
  <si>
    <t>El contrato de contrucción del Consultorio Jurídico se concluye en dic 31-2015.
Para el primer semestre del 2016, la sede estará habilitada para el funcionamiento del Consultorio Jurídica</t>
  </si>
  <si>
    <t>Inmueble habilitado pare el funcionamiento del Consultorio Jurídico.</t>
  </si>
  <si>
    <t>Concluir el proyecto de la obra civil del  inmueble adquirido para  el funcionamiento de el Consultorio Jurídico ubicado en San Camilo y  habilitarlo para su funcionamiento.</t>
  </si>
  <si>
    <t xml:space="preserve">Ineficacia en el uso de la herramienta de planificación estratégica y deficientes controles en el registro y reconocimiento contable de los inmuebles de la Entidad.
</t>
  </si>
  <si>
    <t xml:space="preserve">Reconocimiento y uso predio para Consultorio Jurídico.
• Visitado el inmueble ubicado en el barrio San Camilo, comprado en el 2010 para el funcionamiento del Consultorio Jurídico de la Universidad, se constató que las dos edificaciones, a octubre de 2014, no están al servicio de la Entidad ni en condiciones de uso, a pesar de haber invertido recursos por  $690.620.933. Inmueble que ha generado erogaciones por impuesto predial.
• Consultada la información reportada por el aplicativo SRF se identifica registros en la cuenta 164001 del inmueble (placa 000002 del Código 30601021) del costo histórico por $292.074.550 (avalúo según IGAC), y adiciones de obras nuevas mediante Contrato 2.3-31.4/0130 de 2011 y OPS 774/2012 para la obra estructural de un edificio de tres pisos con cubierta por $396.012.114 (costo sin IVA) a 31-12-2013, siendo objeto de depreciación. Hechos que no fueron reconocidos correctamente en la cuentas 163702 y 163703 ni revelados en las notas a los estados contables de 2013.
Lo anterior, ha obligado a que la Universidad incurra en otros costos para el funcionamiento de Consultorio Jurídico, como es caso del arrendamiento de una casa que entre septiembre de 2010 y junio de 2014 le ha costado $30.605.461 (ver tabla) además del mantenimiento de estas instalaciones. Recursos que podrían ser optimizados para actividades propias de la misión. (Ver tabla “Obras Consultorio Jurídico” en el Informe).
</t>
  </si>
  <si>
    <t xml:space="preserve"> 
División Administrativa y de Servicios -Área de Gestión de Bienes y Suministros
 División Tics.</t>
  </si>
  <si>
    <t>Registro Contable inmueble placa 000002 código 30601021 Consultorio Jurídico.
Se anexa documento 256 - 20140001 con fecha 31 de diciembre de 2014</t>
  </si>
  <si>
    <t xml:space="preserve">Rectificar el registro contable del inmueble placa 000002 del Código 30601021 y sus obras nuevas, y ajustarlos tomando como base el catálogo General de cuentas de la CGN. </t>
  </si>
  <si>
    <t xml:space="preserve"> 
División Administrativa y de Servicios -Área de Gestión de Bienes y Suministros
 </t>
  </si>
  <si>
    <t>Hacen parte del informe mensual de movimientos en el cual se hace conciliacion trimestral con la division financiera resolucion 837</t>
  </si>
  <si>
    <t xml:space="preserve">Conciliaciones mensuales </t>
  </si>
  <si>
    <t>Realizar conciliaciones mensuales de la información de depreciación y amortización de bienes entre los reportes del sistema SRF y los  generados en la División de las Tics.</t>
  </si>
  <si>
    <t>Errores en la selección de información en el campo de "Tipo de depreciación", en la vida útil de los bienes intangibles y en las cuentas parametrizadas, y por deficiencias en los mecanismos de control y seguimiento a los sistemas de información destinados para el registro detallado de libros auxiliares de la propiedad, planta y equipo e intangibles</t>
  </si>
  <si>
    <t>Depreciación y Amortización.
Los valores de depreciación y amortización calculados en el mes de diciembre de 2013 a través del aplicativo SRF, presentaron diferencias entre los reportes generados y consolidados en el "Balance Área Comercial" y los registros detallados a nivel de subcuentas por centros de costos (Verificado en el reporte suministrado por la Oficina de Sistemas), como se evidencia en la siguiente tabla, donde el mayor valor para la Depreciación fue $16.861.319 y para Amortización $2.389.885. (Ver tabla “Cálculo Depreciación y Amortización SRF diciembre 2013” en el Informe).</t>
  </si>
  <si>
    <t xml:space="preserve">Actas Nº 5.2-1.56/005 del 09/01/2015 (Se realizó conciliciación corte 31 de diciembre de 2014)
Actas Nº 5.2-1.56/035 del 27/07/2015  (Se realizó conciliciación corte 30 de junio de 2015)
Actas Nº 5.2-1.56/041 del 10/09/2015.  (Se realizó conciliciación corte 30 de junio de 2015)
Actas Nº 5.2-1.56/051 del 23/10/2015.  (Se realizó concliciación corte 30 de septiembre de 2015)
</t>
  </si>
  <si>
    <t>Registros  mensuales de conciliación</t>
  </si>
  <si>
    <t xml:space="preserve">Conciliar mensualmente los registros de la cuenta de intangibles en el SRF y de sus respectivos informes,  sujetando sus criterios  a los  establecidos por la CGN para su amortización . </t>
  </si>
  <si>
    <t xml:space="preserve">Deficiencias en el diseño y en la aplicación de mecanismos de control y seguimiento al funcionamiento de los sistemas de información y por diferentes criterios aplicados para vida útil de los intangibles en la selección de opciones dadas por el aplicativo SRF al momento de ser reconocidos contablemente; que generan información inconsistente de la amortización y vida útil de los activos intangibles e incertidumbres en los saldos revelados en la cuenta 197508 por $1.166.844.915. </t>
  </si>
  <si>
    <t>Activos Intangibles.
• La Universidad del Cauca no ha establecido en su Manual de Políticas y Prácticas Contables, una política que establezca la vida útil finita de los intangibles en servicio, para efectos de su amortización y registro contable, acorde al tiempo en el cual estima recibir beneficios económicos o el potencial de servicios. 
• En efecto se observa que la Entidad mediante el aplicativo SRF está liquidando y registrando la amortización de sus activos intangibles con parámetros diferentes establecidos por la Contaduría General de la Nación sólo para efectos del reconocimiento y revelación contable de la adquisición y depreciación de los activos de menor cuantía. Situaciones detectados en bienes con los códigos 22599100, 22502013, 22501999 placa 000237, 22502022 placas 000025 a 000029, 22501018); y en los códigos 22502013, 22502010, 22501110, etc. seleccionaron en el campo "Tipo depreciación" la opción "DEPRECIACION" y no "AMORTIZACION" (a través de varias vigencias incluyendo 2013). 
• En la información generada bajo la forma ACGA del SRF se detectan elementos intangibles que estimaron depreciar a 5 años, pero se revela que se deprecian a mayor número de meses que superan este tiempo (Código 22502013-Placa 000003 se viene calculando respecto a 120 meses; Código 22502013-Placa 000001 con 84 meses).
• En licencia Oracle registrada en el SRF se adicionó costos de $16.832.510  por conceptos de "MEJORAS" con vida útil diferente (2 meses) a la ingresada al momento de su adquisición y reconocimiento contable (12 meses), como fue el caso del artículo con placa 000002 en el Código 22502021 por $16.832.510.</t>
  </si>
  <si>
    <t>Oficina Jurídica.
División Administrativa y de Servicios -Área de Gestión de Bienes y Suministros
Supervisor contrato de comodato</t>
  </si>
  <si>
    <t xml:space="preserve">La Universidad del Cauca a través del Acuerdo Superior N° 012 de 2018, determinó sus políticas contables, entre ellas, las relativas a los activos intangibles Título 10, capítulo I, artículos 204  ss
</t>
  </si>
  <si>
    <t>Política</t>
  </si>
  <si>
    <r>
      <t>Establecer  una política sobre  la vida útil finita de los intangibles en servicio.</t>
    </r>
    <r>
      <rPr>
        <sz val="9"/>
        <color indexed="10"/>
        <rFont val="Arial"/>
        <family val="2"/>
      </rPr>
      <t/>
    </r>
  </si>
  <si>
    <t>Con Acta de Liquidación de fecha 28/07/2015, se liquidó el contrato 2,3-12/048 del 2008.</t>
  </si>
  <si>
    <t>Contrato liquidado</t>
  </si>
  <si>
    <t>Liquidar el contrato de Comodato 2.3-12/048 del 2008</t>
  </si>
  <si>
    <t xml:space="preserve">Debido a que la Universidad carece de controles efectivos para el seguimiento y monitoreo de los bienes dados en comodato, no actualización periódica del inventario de bienes y genera sobreestimación en la cuenta 192005 y subestimación en la cuenta 323001 por $120.640.000 en cada cuenta, con información financiera no ajustada a la realidad jurídica y económica de la Institución. </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</si>
  <si>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</si>
  <si>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Los equipos entraron bajo el documento No.
    01-255-20150001 del 18 de septiembre de 2015</t>
  </si>
  <si>
    <t>Registro del ingreso de los ventiladores</t>
  </si>
  <si>
    <t>Realizar las gestiones de recuperación de los ventiladores dados en comodato a la Clínica La Estancia.</t>
  </si>
  <si>
    <t xml:space="preserve">División Administrativa y de Servicios -Área de Gestión de Bienes y Suministros </t>
  </si>
  <si>
    <t xml:space="preserve">En el oficio 2.3.31.409/14/05/2015  la  Universidad solicita a la Clinica La Estancia informar el estado de los bienes y el lugar donde se encuentran prestando el servicio  para hacer la liquidación del contrato. 
La Clinica la Estancia  el 22/05/2015 mediante correo electrónico remite a la Oficina Juridica de la Univerisidad acta de liquidación del contrato de comodato para su revisión. El 26 de mayo y el 11 de Junio de 2015 la Clinica mediante correo Electrónico solicita se informe el estado del trámite y revisión de la Acta de liquidación para hacer la entrega de estos bienes.
Respecto de los bienes de la Universidad en comodato se han identificado y realizado las actuaciones pertinentes para la liquidación de los contratos y la devolución del bien por parte del comodatario.  </t>
  </si>
  <si>
    <t>Informe sobre bienes en comodato y su situación individual.</t>
  </si>
  <si>
    <t>Identificar los bienes universitarios entregados en comodato y hacer seguimiento a su estado su  situación jurídica y  las implicaciones  frente a la obligaciones del comodatario.</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</si>
  <si>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</si>
  <si>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Porcentaje de actualizacion de inventario.</t>
  </si>
  <si>
    <t>Realizar la toma física del inventario y actualizar sus registros, su identificación, su ubicación, valor  y el cuentadante responsable de su custodia y manejo .</t>
  </si>
  <si>
    <t>Desconocimiento y aplicación de los procedimientos técnicos contables expedidos por la CGN, deficiencias en los mecanismos de control y seguimiento, ausencia de capacitación al personal del área de adquisiciones e inventarios y baja difusión de los procedimientos.</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</si>
  <si>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</si>
  <si>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Porcentaje de archivo organizado</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</si>
  <si>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</si>
  <si>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Actualizar el archivo de gestion del inventario de bienes, acorde con la naturaleza jurídica y financiera.</t>
  </si>
  <si>
    <t xml:space="preserve">Generan información no confiable, inconsistente, inoportuna y desactualizada en los estados contables sobre los bienes devolutivos y de consumo registrados, lo que puede genera riesgo de pérdida de los recursos físicos de la entidad y  no se garantiza la toma de decisiones administrativas de manera oportuna y adecuada. 
</t>
  </si>
  <si>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  i. Los soportes y documentos relacionados con las adquisiciones, entregas y novedades de los recursos físicos de la Universidad,  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</si>
  <si>
    <t>Porcentaje de novedades registradas</t>
  </si>
  <si>
    <t xml:space="preserve">Registrar las novedades sobre pérdidas o daños de bienes  en servicio. </t>
  </si>
  <si>
    <t>Porcentaje de actualizacion de inventario</t>
  </si>
  <si>
    <t>Con oficio 5-52/2397 del 30/11/2017 la Vicerrectora Administrativa autoriza la solicitud  5.4.5-92/2837 del 21/11/2017 del Área de Adquisiciones e Inventarios sobre la disposición final de los elementos no útiles vencidos.
Con documento del 10/04/2018, el área de adquisiones e inventarios, entregó al Área de Mantenimiento - programa Ruta Limpia, los elementos  de consumo (236), dados de baja a través del registro N° 20170002 del 20/12/2017, para su destinación final.</t>
  </si>
  <si>
    <t>Registro de salidas y afectación de la cuenta.</t>
  </si>
  <si>
    <t>Depurar el inventario físico de bienes de consumo obsoletos y llevar a cabo el procedimiento de  afectación de la cuenta y su retiro de la bodega .</t>
  </si>
  <si>
    <t>Ineficiencia en la aplicación de controles para el proceso de plan de necesidades y compras, no realizar inventarios físicos de manera periódica en las bodegas ni contar con un manual de procedimientos para administrar los bienes, inventarios e infraestructura de la Institución; lo que evidencia información financiera desactualizada e inconsistente.</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</si>
  <si>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</si>
  <si>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Plan de compras posterior al inventario de bienes en bodega</t>
  </si>
  <si>
    <t>Elaborar y ejecutar el plan de compras aplicando criterios de rotación y del carácter perecedero de los bienes</t>
  </si>
  <si>
    <t xml:space="preserve">Establecer y aplicar controles efectivos a la Administración,  custodia,registro y seguimiento  de los  recursos físicos devolutivos y de consumo  de la Universidad.
</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</si>
  <si>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</si>
  <si>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Acta de compromiso de restitución de bienes 5.4.5-1 55/931 del 31 de julio de 2012</t>
  </si>
  <si>
    <t>Averiguatorio y resultados</t>
  </si>
  <si>
    <t>Llevar a cabo el averiguatorio que aclare la situación de   la cámara fotográfica código 20704044 y placa 000124 ingresada en el Almacén en octubre del 2012 y determine las responsabilidades de su recuperación.</t>
  </si>
  <si>
    <t xml:space="preserve">Deficiente administración de los recursos físicos (devolutivos y de consumo), controles inadecuados y aplicación de procedimientos desactualizados en el Área de Inventarios y Adquisiciones; que conllevan al registro y reporte de información inconsistente
</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</si>
  <si>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</si>
  <si>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
División  de Gestión Financiera.</t>
  </si>
  <si>
    <t>Se ubicaron los responsables de los bienes  revelados en las cuentas 163503  y 163590 y se elaboraron los respectivos comprobantes de A-22 para legalizarlos.
Se legalizaron los bienes faltantes en bodega física, a través del diligenciamiento de las salidas de almacén, por la diferencia encontrada. CARPETA 5.4.1-34.2  CONTIENE LOS DOCUMENTOS SRF 220 SALIDAS DE ALMACEN A CUENTADANTE . (la carpeta puede ser consultada en el área de adquisiciones e inventarios)</t>
  </si>
  <si>
    <t>Informe sobre ubicación y medidas adoptadas..</t>
  </si>
  <si>
    <t>Determinar la ubicación de los bienes faltantes revelados el las cuentas 163503  y 163590 y adoptar las medidas que se desprendan</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</si>
  <si>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</si>
  <si>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t>
  </si>
  <si>
    <t>Registro SRF 01-252-20140001 y Finanzas Plus Nota Contable 541-201400001 del 31-03/2014, se anexa documento.</t>
  </si>
  <si>
    <t xml:space="preserve">Registro conciliado en los Sistemas de información </t>
  </si>
  <si>
    <t xml:space="preserve">Conciliar y registrar en los aplicativos Finanzas Plus y SRF,  la información contable del Edificio Bancafé, acorde con las normas técnicas que rigen su registro. </t>
  </si>
  <si>
    <t>Establecer controles efectivos a la revelación contable, frente al registro, control y actualización individual de los bienes muebles e inmuebles</t>
  </si>
  <si>
    <t>Situación se presenta por cuanto la conciliación entre las dependencias se realiza a nivel de saldos y movimientos sin confrontar el registro detallado en libros auxiliares del aplicativo destinado para tal fin, deficiencias de comunicación entre dependencias y en los controles de seguimiento</t>
  </si>
  <si>
    <t xml:space="preserve">Bien inmueble sin uso.
El Edificio ubicado en la ciudad de Popayán en la calle 4 No. 5-30/44 (antiguo edificio Bancafé), Matrícula Inmobiliaria 120-26071, Código Catastral 0100-3010200918000, comprado y  pagado en el año 2013 por $2.000.000.000 (placa 000021) a la fecha no está dado al servicio de la Universidad del Cauca, según reporte de la División Administrativa y Servicios y verificación realizada; sin embargo, este inmueble se encuentra registrado en el aplicativo SRF en la cuenta 164001 Edificio y Casas, mientras que en el aplicativo Finanzas Plus se reveló en la cuenta 164027 – Edificaciones pendientes de legalizar.  </t>
  </si>
  <si>
    <t xml:space="preserve"> Oficina de Planeación y de Desarrollo Institucional
División Administrativa y de Servicios- Área de Adquisiciones e Inventarios. </t>
  </si>
  <si>
    <t>Registro  SRF 231-20140001 del 28-11-2014. 
NOTA DE CONTABILIDAD D969-201500001 DEL 30-MAY-2015
Registro  SRF 231-20140001 del 28-11-2014. 
Se anexa documento 234 con fecha 31 de marzo de 2014</t>
  </si>
  <si>
    <t>Registro ajustado</t>
  </si>
  <si>
    <t>Ajustar en el SRF el registro contable de las obras de mejora de la Casona de Santander de Quilichao  a la cuenta Edificaciones 164001</t>
  </si>
  <si>
    <t>Inadecuada aplicación de los procedimientos técnicos contables y de controles contables, de seguimiento y contratación, afectando la revelación de la realidad financiera la Universidad al sobrestimar la cuenta 163601 por $51.192.105 y subestimar la cuenta de Edificaciones 164001 o de Gastos en el mismo valor.</t>
  </si>
  <si>
    <t>Casona Santander de Quilichao en mantenimiento.
• En el 2011 la Universidad suscribe Contrato 2.3-31.4/0119 para obras de restauración en la Casona, obras ejecutadas en el 2012 y recibidas finalmente el 10 de noviembre de 2013, el contrato se liquida mediante Acta suscrita el 05 de diciembre de 2013 por $184.560.107 y se paga el 30 del mismo mes y año.
• Sin embargo, a 31 de diciembre de 2013 se revela en la cuenta 163601 obra en construcción por $51.192.105, en forma inadecuada, la realidad del hecho económico relacionado con la obra registrada en el aplicativo SRF con placa 000033 y código 35099991.
• Sobre este hecho, el Área de Planta Física certificó que la obra por ser de mantenimiento era un gasto y no una mejora, sin tener presente la política contable establecida en numeral 5 del Art.9 Resolución Rectoral R-837/2011.</t>
  </si>
  <si>
    <t xml:space="preserve">
Para el 2018 se realizó informe 5.4.5-52.20/746 seguimiento primer trimestre; informe 5.4.5-52.20/1554 seguimiento segundo trimestre. 
Con oficio 2.6-52.18/309 del 31/08/2018 la Jefe de la Oficina de Control Interno, acorde al procedimiento interno "PV-GC-2.4-PR-6 de Evaluación y Seguimiento", notificó a la Vicerrectoría Administrativa sobre el cierre de los Planes de Mejoramiento internos relativos al Plan Anual de Adquisiciones y Cesión de Bienes. En consideración a que este Plan era insumo para esta actividad, se asigna 100% en el avance.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t>
  </si>
  <si>
    <t>Registros de seguimiento y actualización</t>
  </si>
  <si>
    <t>Realizar seguimientos trimestral  a la ejecución del Plan anual de compras y actualizarlo conforme a sus resultados.</t>
  </si>
  <si>
    <t>Establecer controles mas efectivos al proceso de planeación y ejecucion  de  adquisición de bienes y servicios universitarios, teniendo en cuenta los lineamientos internos aplicables a la  formulación del Plan de compras institucional.</t>
  </si>
  <si>
    <t>Evidencia ineficiente implementación y desarrollo de la herramienta de planificación y deficiencias en la gestión fiscal, e inobservancia en los principios presupuestales de planificación, los principios de eficacia y celeridad de que trata el artículo 209 de la Constitución Política</t>
  </si>
  <si>
    <t>Plan de Compras y Plan Anual de Adquisiciones.
• El Plan de compras para la vigencia fiscal 2013 publicado, fue aprobado de manera extemporánea, al suscribirse la Resolución No. 459 el 12 de agosto de 2013, inobservando lo establecido en el artículo 76 del Acuerdo 051/2007; además, en su contenido no estimaron todos los bienes y elementos de consumo y devolutivos que fueron  adquiridos (por diferentes modalidades) durante esa vigencia fiscal en las Unidades 1, 3 y 4 de la Universidad del Cauca. En el mismo documento no se detallaron los equipos a comprar con los recursos previstos en el rubro de inversión. A manera de ejemplo las compras de bienes realizadas con las órdenes de compra y/o suministro relacionadas en el Anexo No. 3 del presente Informe:
• En el mismo sentido, se identifican debilidades en la elaboración, ejecución y seguimiento del Plan de Compras 2013, toda vez que durante la vigencia fiscal no fue objeto de ajuste acorde con la modificación de las apropiaciones del presupuesto de gastos, a pesar de ser una herramienta que contribuye efectivamente a ejecutar correcta y oportunamente dicho presupuesto, y es un instrumento para medir la efectividad administrativa de la Entidad.</t>
  </si>
  <si>
    <t xml:space="preserve">
Vicerrectorìa Académica
Supervisor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</si>
  <si>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A través de resolución rectoral 604 de 2016 se aprobó el plan de adquisiciones vigencia 2016, el cual será objeto de seguimiento. </t>
  </si>
  <si>
    <t>Plan de Compras integral</t>
  </si>
  <si>
    <t xml:space="preserve">Elaborar el Plan de Compras institucional, considerando las necesidades  de bienes y servicios  y los equipos a adquirir con los recursos previstos en el rubro de inversión. </t>
  </si>
  <si>
    <t>Se subsanaron los contratos teniendo en cuenta las decisiones y seguimientos registrados en el Acta 5-1.69/06 del 07/09/2015.</t>
  </si>
  <si>
    <t>Contrato subsanado.</t>
  </si>
  <si>
    <t>Revisar el contrato que evidencia las fallas y solucionar las que sean subsanables conforme al Estatuto Contractual.</t>
  </si>
  <si>
    <t>Aplicar  controles  efectivos a las etapas  del  proceso de contratación bienes y servicios, en garantía del cumplimiento  de los objetivos y prescripciones  normativas.</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</si>
  <si>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</si>
  <si>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g) Orden de suministro 82.
Objeto “Suministro del servicio de estrategia de difusión sobre la acreditación institucional en medios impresos regionales” por $10.500.000.
Se anexa la fotocopia de la póliza y no la original, la certificación de la supervisora no informa cuando se hizo la publicación que soporta el gasto.</t>
  </si>
  <si>
    <t xml:space="preserve"> Unidad de Salud- Interventor</t>
  </si>
  <si>
    <t>Se aplican controles a los contratos , ordenes de suministros y ordenes de prestación de servicios a través de la lista de chequeo de todos los documentos que soportan la contratación, verificando la existencia de los  soportes y su conformidad con las obligaciones contractuales.
En Acta 5-1.69/07 del 22/09/2015, se determinó solicitar informes de seguimiento mensual a los supervisores; en las carpetas reposan dichos documentos</t>
  </si>
  <si>
    <t>Registros de seguimiento</t>
  </si>
  <si>
    <t>Realizar seguimientos  mensuales documentados a la ejecución de los contratos y Órdenes de Suministro,constatando su oportunidad, y verificando la existencia de los  soportes y su conformidad con las obligaciones contractuales.</t>
  </si>
  <si>
    <t>Se subasanó la OPS. Corrigiendo la fecha del acta de liquidación.
Se subsanaron los contratos teniendo en cuenta las decisiones y seguimientos registrados en el Acta 5-1.69/06 del 07/09/2015.</t>
  </si>
  <si>
    <t>f) Orden de Prestación de Servicios No. 173. 
Objeto “Mantenimiento y obras civiles en la Unidad de Salud”. Por $3.500.000.
El acta de liquidación contiene dos fechas de tramitación, 26 de diciembre y 26 de octubre. No hay informes que evidencien seguimiento al cumplimiento del objeto contractual.</t>
  </si>
  <si>
    <t>División Administrativa y de Servicios -
Supervisor</t>
  </si>
  <si>
    <t>En Acta 5-1.69/07 del 22/09/2015, se determinó solicitar informes de seguimiento mensual a los supervisores; en las carpetas reposan dichos documentos</t>
  </si>
  <si>
    <t>La Orden de suministro fue liquidada el 16-12/2013.
Se subsanaron los contratos teniendo en cuenta las decisiones y seguimientos registrados en el Acta 5-1.69/06 del 07/09/2015.</t>
  </si>
  <si>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del objeto. </t>
  </si>
  <si>
    <t xml:space="preserve"> Oficina Jurídica-Supervisor</t>
  </si>
  <si>
    <t>Realizar seguimientos  mensuales documentados a la ejecución de los contratos y OPS,constatando su oportunidad, y verificando la existencia de los  soportes y su conformidad con las obligaciones contractuales.</t>
  </si>
  <si>
    <r>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t>
    </r>
    <r>
      <rPr>
        <u/>
        <sz val="10"/>
        <rFont val="Calibri"/>
        <family val="2"/>
      </rPr>
      <t xml:space="preserve">del objeto. </t>
    </r>
  </si>
  <si>
    <t xml:space="preserve">Contrato subsanado 
</t>
  </si>
  <si>
    <t xml:space="preserve">Revisar el contrato que evidencia las fallas y solucionar las que sean subsanables conforme al Estatuto Contractual </t>
  </si>
  <si>
    <t>d) Orden de suministro Nro. 094, 100, 99, 110, 111, 108, 98, 103, 84, 85, 113.- No se anexan los correspondientes comprobantes de egreso que soporten los pagos efectuados.</t>
  </si>
  <si>
    <t>División de Gestión Financiera Oficina Jurídica</t>
  </si>
  <si>
    <t xml:space="preserve">Registros de seguimiento
</t>
  </si>
  <si>
    <t>OPS 512 del 2013 el  informe de supervisión del 30-04-2014 y acta de liquidaciòn del 17 de diciembre del 2014.</t>
  </si>
  <si>
    <t>Contrato subsanado</t>
  </si>
  <si>
    <t>Revisar el contrato que evidencia las fallas y solucionar las que sean subsanables</t>
  </si>
  <si>
    <t>c) Orden de Prestación de Servicios 512. 
Objeto “Apoyar el desarrollo de las actividades presupuestales y contables de la División de Gestión Financiera de la UNICAUCA conforme a las normas y políticas aplicables a la institución” por $22.976.000.
No hay informes de la supervisión que evidencien el seguimiento de las funciones que desarrollo el contratista, está pendiente de liquidación.</t>
  </si>
  <si>
    <t xml:space="preserve">Ojo por corroborar </t>
  </si>
  <si>
    <t>Oficina Jurídica
Facultad de Derecho-Supervisor</t>
  </si>
  <si>
    <t xml:space="preserve">OPS 512 del 2013 el  informe de supervisión del 30-04-2014 y acta de liquidación del 17 de diciembre del 2014.
Catorce (14) comprobantes de pago con sus certificaciones del supervior y acta de liquidación. 
</t>
  </si>
  <si>
    <t>OPS 473/2013 subsanada, se aportaron para la carpeta los comprobantes de egreso y certificaciones, esto fue los que se pudo subsanar</t>
  </si>
  <si>
    <t>Revisar el contrato que evidencia las fallas y solucionar las que sean subsanables  conforme al Estatuto Contractual.</t>
  </si>
  <si>
    <t>b) Orden de Prestación de Servicios 473. 
Objeto “Realizar labores de apoyo administrativo y logístico para la construcción del documento de creación de la Especialización en Derecho de  Familia de la Facultad de Derecho de la UNICAUCA” por $1.180.000.
La certificación  y la justificación sin fecha de expedición, no se aportan los comprobantes de egreso.</t>
  </si>
  <si>
    <t>División de Gestión de Medios y Recursos Bibliográficos, Oficina Jurídica, Supervisor.</t>
  </si>
  <si>
    <t>Informe de supervisión D12-11-2013  carpeta OPS 473/2013.
En Acta 5-1.69/07 del 22/09/2015, se determinó solicitar informes de seguimiento mensual a los supervisores; en las carpetas reposan dichos documentos</t>
  </si>
  <si>
    <t>Realizar seguimientos  mensuales documentados a la ejecución delas OPS de prestación de servicios, constatando su oportunidad, y verificando la existencia de los  soportes y su conformidad con las obligaciones contractuales.</t>
  </si>
  <si>
    <t>Oficina Jurídica, Supervisor</t>
  </si>
  <si>
    <t>OPS 517/2013: los certificados de pago y recibidos a satisfacción del 1 al 9 con las siguientes fechas: 10-12-2013, 20.12-2013. 31-01-2014. 04-03-2014. 07-04-2014. 07-05-2014. 19-06-2014., 01-07-2014, 07,10-2014.  Los comprobantes de pago electrónicos 201304412, 201307858, 201400494, 201400859, 201401298, 201402270,201403565,201403914, 201405337. Registro Presupuestal de la vf.  
Se recuperaron los documentos que se podian recuperar teniendo en cuenta que ya estan liquidados los contratos. Especiamente los Comprobantes de Egresos</t>
  </si>
  <si>
    <t>Porcentaje de documentos recuperados en la Carpeta contractual.</t>
  </si>
  <si>
    <t>Gestionar la recuperación y centralización de documentos contractuales de la OPS conforme a la lista de chequeo y Estatuto de Contratación.</t>
  </si>
  <si>
    <t>a) Orden de Prestación de Servicios 517. 
Objeto “ Asesorar y supervisar las actividades tendientes al desarrollo de la biblioteca virtual, la certificación de los procesos que se desarrollan dentro de la División de Gestión de Medios y Recursos Bibliográficos de la UNICAUCA, diseño y ejecución de talleres de capacitación para el personal adscrito a la División de Gestión de Medios y Recursos Bibliográficos” por $27.500.000.
No hay certificaciones de los meses de enero, febrero y marzo de 2014, las certificaciones para pago carecen de la fecha de expedición, no se expide el nuevo CDP y el RP que respalde el valor total de la orden, se desconoce si cumplió con los 10 meses contratados, no se anexan todos los comprobantes de pago, no se ha liquidado.</t>
  </si>
  <si>
    <t>Liquidadas,  excepto la OPS Nº 097 en trámite de liquidación ante instancias judiciales.
Con los listados de chequeo actualizados y teniendo en cuenta los hallazgos en el 2015 se subsanaron las inconsistencias</t>
  </si>
  <si>
    <t>Porcentaje de acciones implementadas para subsanar las inconsistencias.</t>
  </si>
  <si>
    <t>Adoptar las decisiones que se desprendan del estado de la OPS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</si>
  <si>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</si>
  <si>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Servicios mediante Ordenes  de Suministro Nos. 83, 86, 87, 88, 91,92, 93, 97, 102,104, 106, 107, 109.
En los documentos que soportan las Ordenes se anexa la fotocopia de la póliza, debiéndose archivar el original, la Justificación carece de fecha de expedición, la comunicación al supervisor carece de la firma de recibido, no se aportan los comprobantes de egreso, ni los informes del supervisor que evidencien un seguimiento efectivo al avance de la ejecución del objeto, no se liquida, no hay recibido del servicio a satisfacción.
Dentro de las Ordenes No. 87 y 88 con el objeto de “Difusión en medios radiales y escritos de los programas de posgrado UNICAUCA en los departamentos de Valle, Cauca y Nariño”, por $ 2.831.921 y $4.255.200, respectivamente, no se evidencian informes sobre el cumplimiento del servicio en los Departamentos de Valle, Cauca y Nariño, las fechas de las publicaciones radiales y escritas, se anexa fotocopia de la póliza y no la original, el documento de “Justificación” sin fecha de expedición, la comunicación al Supervisor carece de la firma de recibido, no se aportan los comprobantes de egreso, no se liquida, no obra recibido  satisfacción por el servicio recibido.</t>
  </si>
  <si>
    <t>Documentos recuperados OS. 083-2013 s, 086-2013 , 087-2013; 091-2013; 092-2013; 093 póliza original, comprobante de pago electronica No. 2014-00230, certificado de pago; 097-2013  no se ejecuto y esta en tramite de liquidaciòn ante instancias judiciales. OS. 102-2013 póliza original justificación con fecha. OS 088-2013;  acta de liquidaciòn original, certificado de pago. OS.104-2013 póliza original oficio al supervisor con recibido; informe de actividades, comprobante de pago electronico No. 2014-012-55. OS. 106-2013  justificacion de conveniencia y oportunidad  10-09-2013, informe de actividades, certificación de pago. OS. 107-2013 poliza original, el oficio de supervision 18-12-2013, certificado de pago y recibo a satisfacciòn 12-02-2014, informe de actividades, comprobante de pago electrónico No.2014-00-446. OS 109-2013  justificaciòn con fecha 06-11-2013, poliza original, oficio de supervisión  con recibido, certificado para pago y recibo a satisfacción del 20-03-2014, comprobante de pago electrónico 2014-01251. 
Se recuperaron los documentos que se podian recuperar teniendo en cuenta que ya estan liquidados los contratos. Especiamente los Comprobantes de Egresos</t>
  </si>
  <si>
    <t>Porcentaje de documentos recuperados y centralizados en la carpeta contractual.</t>
  </si>
  <si>
    <t>Definir las actuaciones de recuperación y centralización de documentos contractuales conforme a la lista de chequeo.</t>
  </si>
  <si>
    <t>Vicerrectoría de Investigaciones</t>
  </si>
  <si>
    <t>Lista de chequeo implementada para revisar la documentación de las ordenes de suministro y ordenes de prestación de servicios ((Vicerrectoría Administrativa - Oficina Jurídica) 
Se realizó el análisis del estado actual de los contratos, según Acta  5-1.69/07.</t>
  </si>
  <si>
    <t xml:space="preserve">
Registro de análisis.</t>
  </si>
  <si>
    <t>Realizar un análisis al estado actual de las OS y OPS</t>
  </si>
  <si>
    <t>Vicerrectoría Admiistrativa-División de TICS</t>
  </si>
  <si>
    <t>En Acta  5-1.69/07  se tienen objetos precisos, medibles y cuantificables y con obligaciones  expresas.</t>
  </si>
  <si>
    <t xml:space="preserve"> Porcentaje OPS  y Contratos de la VRI, con objetos medibles, entregables específicados  y obligaciones expresas.
</t>
  </si>
  <si>
    <t xml:space="preserve">Definir  en  cada contrato y OPS de la VRI, un objeto  que permita  medir el avance de las actividades, identificar el producto a entregarse por el contratista y determinar en forma precisa las obligaciones contractuales.  </t>
  </si>
  <si>
    <t xml:space="preserve">Deficiencias de seguimiento en los mecanismos de autocontrol y en la aplicación de los controles establecidos en el proceso contractual, incumplimiento de lo reglado en los artículos 14, 16, 17, 18 y 19 del Acuerdo 064 de 2008, relacionados con las obligaciones de supervisión, situaciones que originan debilidades en la consistencia de la información y un presunto detrimento fiscal por $132.120.160.
</t>
  </si>
  <si>
    <t xml:space="preserve">Contratos de Consultoría No. 389, 388, 366, 354 y 353 relacionados con el proyecto ID-3302.
OBJETO del Proyecto No. 2010190000112: “Construcción y estructuración del Centro de Investigación e Innovación del agua en el Departamento del Cauca”. ALCANCE: “Conocer la potencialidad real del recurso y establecer una línea de base ambiental y económica que facilite el flujo de formación estratégica sobre el recurso hídrico garantizando la disponibilidad de la misma para la sociedad…”
• La generalidad del objeto contractual y su alcance no permite su medición frente al cumplimiento de las actividades pactadas, en la muestra seleccionada de las Órdenes de Prestación de Servicio suscritas en la vigencia 2013.
• Analizados los documentos que reposan en las carpetas contractuales se estableció que no se encuentran soportes de ejecución, en especial no se evidencian registros sobre el cumplimiento de las diferentes actividades, entre otras: 
- Contrato 389 de 2013: Asesoría para la definición de un modelo integral de gestión para el centro, por $34.800.000.
- Contrato 388 de 2013: Realizar la generación y articulación de una red de asociatividad interinstitucional de actores (30 organizaciones públicas y privadas), por $30.000.000.
- Contrato 366 de 2013: Realizar la consultoría y desarrollo de las actividades del relacionamiento internacional con centro de investigación asociados al agua, por $22.736.120.
- Contrato 354 de 2013: Diseñar y elaborar un portafolio de servicios del Centro Internacional del Agua – CIAgua en versión Web y folleto impreso para la difusión, por $20.000.000.
- Contrato 353 de 2013: Realizar la evaluación del Centro de Investigación e Innovación del agua, esta actividad incluye la revisión del cumplimiento de objetivos planteados en la formulación de proyectos, por $24.584.040. 
• No se evidencia la entrega del producto final; las certificaciones expedidas por el supervisor no reflejan seguimiento al desarrollo, ejecución y cumplimiento del objeto contractual; es decir se carece de información suficiente que permita inferir  la inversión de los recursos en $132.120.160.
• El procedimiento que utiliza la Universidad para contratar estos servicios presenta irregularidades en su estructuración. La etapa precontractual se inicia para un contrato de consultoría pero finalmente se firma una OPS, situación que no permite la suscripción de obligaciones precisas entre las partes, que garanticen la exigencia y cumplimiento de las actividades propias de un contrato de consultoría. </t>
  </si>
  <si>
    <t xml:space="preserve">Acta de Reinicio del 3 de febrero de 2014 y aprobación de garantías.   -Informe de actividades del 28 de febrero de 2014. - Acta de Liquidación final del 28 de febrero de 2014. - 2 comprobantes de pago electrónico n° 201304508 y 201400886. 
En la Div TIC se ralizó el análisis  de la OPS 390  de 2013 y en el Documento 5.3-92.8/1381 dirigido al Mag. DIEGO CRUZ JIMENEZ, Vicerrector Administrativo (E), con fecha 6 de Noviembre de 2014, se dio respuesta a las Observaciones de la Contraloría relacionadas con la OPS 390 de 2013. </t>
  </si>
  <si>
    <t>Medida  implementada.</t>
  </si>
  <si>
    <t>Adoptar las decisiones que se desprendan del estudio del estado de la OPS.</t>
  </si>
  <si>
    <t>Aplicar  controles  efectivos a las etapas precotractuales   del  proceso de contratación bienes y servicios, en garantía del cumplimiento  de los objetivos y prescripciones  normativas.</t>
  </si>
  <si>
    <t>Gestión ineficiente de los recursos públicos desconociendo los principios de planeación y responsabilidad establecidos en el artículo 6 del acuerdo 064 de 2008. Se evidencia debilidades en los mecanismos de autocontrol, incumplimiento de lo establecido en los artículos 14, 16, 17, 18 y 19 del Acuerdo 064 de 2008  que origina inconsistencia de la información.</t>
  </si>
  <si>
    <t xml:space="preserve">Contrato de Prestación de Servicios No. 390 de 2013 TICS.
• Analizados los soportes de ejecución del contrato se estableció que el mismo se encuentra suspendido mediante Acta de fecha noviembre 29 de 2013 por la siguiente razón “las diferentes dependencias que intervienen en el desarrollo de los sitios web mencionados en el objeto del contrato, no tienen la información necesaria para la construcción de los diseños. Las labores inherentes al objeto de la OPS se reiniciaran una vez la información necesaria para la construcción de los diseños sea entregada a la división de las TICS y esta al contratista….”, el valor del contrato es de $26.000.000, se suscribe Acta de Inicio el 5 de agosto de 2013 y se  efectúo un pago al contratista por $13.000.000, según Comprobante Electrónico de Egreso 201304508 de agosto 16 de 2013, la Universidad no  soporta el recibo del servicio o un avance sobre la ejecución del mismo, contraviniendo lo estipulado en el contrato de que el pago se soportaría con la certificación del recibo a satisfacción del supervisor.
</t>
  </si>
  <si>
    <t>Informe del supervisor  de la OPS 390 de 2013 certifica el primer pago y recibo a satisfacción  del 14/08/2014. Acta de liquidación 28-02-2014.
En la Div TIC se ralizó el análisis  de la OPS 390  de 2013 y en el Documento 5.3-92.8/1381 dirigido al Mag. DIEGO CRUZ JIMENEZ, Vicerrector Administrativo (E), con fecha 6 de Noviembre de 2014, se dio respuesta a las Observaciones de la Contraloría relacionadas con la OPS 390 de 2013. 
El Registro de analisis se encuentra en la carpeta 5-1.69 Acta General para Actividades Universitarias No. 06</t>
  </si>
  <si>
    <t>Registro de análisis.</t>
  </si>
  <si>
    <t>Realizar un análisis al estado actual de la OPS y  definir las actuaciones  frente a las obligaciones de la Universidad, el Contratista y el Supervisor, en aras de la salvaguarda de los recursos institucionales y del cumplimiento al Estatuto Contractual Universitario,</t>
  </si>
  <si>
    <t>Porcentaje de OPS subsanadas</t>
  </si>
  <si>
    <t>Revisar las OPS que evidencian fallas y  solucionar  las que  sean subsanables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</si>
  <si>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</si>
  <si>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Contratos de Prestación de Servicios No. 247, 241 ID-3195, 240 ID-3195, 238, 237, 234, 227, 226 ID-3195, 210 ID-3195, 150 ID-3881, 148 ID-3881, 147 ID-3196, 138, 146 ID-3195, 250, 393, 392, 088 y 092 de 2013.
• Analizados los documentos de las carpetas contractuales se evidenció que no se aporta el  informe final del trabajo desarrollado por el Contratista.
• No existe unificación de criterios respecto de la suscripción del acta de liquidación por cuanto en los contratos de prestación de servicios, solo algunos de ellos se liquidan, otros no,  lo que genera incertidumbre del valor ejecutado y pagado al contratista.</t>
  </si>
  <si>
    <t>Vicerrectoría de Investigaciones-</t>
  </si>
  <si>
    <t xml:space="preserve"> De la revisión aleatoria mensual de los legajos contentivos de los contratos de prestación de servicios vigencia 2015, se solicitaron los informes mensuales  de superivisión e interventoría y/o demás documentos faltantes. Para la vigencia 2016 se continua con la revisión aleatoria a los documentos de ejecución de OPS conforme a los requisitos expresos en la lista de chequeo definida por la Vicerrectoría administrativa, según actas números  5.1.56/22 de 27/05/2016
5.1.56/23 de 20/06/2016. </t>
  </si>
  <si>
    <t xml:space="preserve">Registros mensuales de seguimiento a  contratos  de prestación de servicios, </t>
  </si>
  <si>
    <t>Realizar seguimientos  mensuales documentados a la ejecución de los contratos  de prestación de servicios, constatando la existencia de los  soportes y su conformidad con las obligaciones contractuales.</t>
  </si>
  <si>
    <t>Aplicar  controles  efectivos a las etapas  del  proceso de de contratos de prestaición de servicios, en garantía del cumplimiento  de los objetivos y prescripciones  normativas.</t>
  </si>
  <si>
    <t>Existe un mayor control antes de elaborarse la orden de compra, hay unos requisitos previos como la expedición  del Certificado de Disponibilidad Presupuestal, Adicionalmente se tiene una lista de chequeo de los documentos para tener en el control efectivo en el proceso de contratación.</t>
  </si>
  <si>
    <t>Registros mensuales de seguimiento a ejecución de Órdenes de Compra</t>
  </si>
  <si>
    <t>Realizar seguimientos  mensuales documentados por la supervisión,  a la ejecución de las  Órdenes de Compra, constatando la existencia de los  soportes y su conformidad con las obligaciones contractuales.</t>
  </si>
  <si>
    <t>Desconocimiento a las obligaciones del proceso de contratación establecido en el Acuerdo 064 de 2008, a debilidades en la función del supervisor en cuanto a los documentos que soportan la ejecución del contrato, originando información  inconsistente y legalización de hechos cumplidos.</t>
  </si>
  <si>
    <t xml:space="preserve">Orden de compra No. 20130018 de diciembre 18 de 2013. Proyecto ID-3959 VRA. Objeto “Suministro de yuca para la obtención de almidón por kilo.”
Revisado el contrato se evidenció que la Factura de Venta No. 171 del 13 de diciembre del 2013 por $4.500.000 tiene fecha anterior a la Orden de Compra de diciembre 18 de 2013, al registro presupuestal No. 201300515 de 18-12-2013 y a la expedición y aprobación de la póliza del 22 de enero del 2014, (fecha a partir de la cual se legalizó la orden), configurándose en un pago de hecho cumplido y desatendiendo lo establecido en el artículo 51 del Acuerdo 064 del 2008, que expresa: “…el perfeccionamiento se da con la firma del Ordenador y el Registro Presupuestal”. 
</t>
  </si>
  <si>
    <t>Vicerrectoría Administrativa - Oficina Jurídica-Supervisor</t>
  </si>
  <si>
    <t>Revisiones  aleatorias a órdenes de compra</t>
  </si>
  <si>
    <t>Órdenes de Compra Vicerrectoría Administrativa
Orden de compra No. 20130028 de diciembre 18 de 2013. Proyecto ID-3959 VRA. Objeto: suministro kit de almidón starcha suffiecient for 20 marca SIGMA, crystal gram (reactivo).
Revisada la carpeta contractual se evidenció que la orden tiene fecha de expedición 18 de diciembre de 2013, Registro Presupuestal No. 201300518 de 18-12-2013 y se perfecciona el 7 de enero de 2014, pero la factura de venta 11307 es del 19 de diciembre de 2013 anterior a la fecha  de inicio para la ejecución del contrato (7 de enero del 2014) evidenciándose irregularidades en este procedimiento, configurándose en un pago de hecho cumplido y desatendiendo lo establecido en el artículo 51 del Acuerdo 064 del 2008, que expresa: “...el perfeccionamiento se da con la firma del Ordenador y el Registro Presupuestal”.</t>
  </si>
  <si>
    <t>Se revisaron 5 contratos aleatoriamente del 2015 y se observó que se tiene la convocatoria y los demas documentos de la etapa precontractual. Acta general de reuniones para actividades universitarias PE-GE-2.2-FOR-6 numero 6.</t>
  </si>
  <si>
    <t xml:space="preserve">Porcentaje de convocatorias revisadas  </t>
  </si>
  <si>
    <t>Revisar el proyecto de las convocatorias de invitaciones a cotizar, previo a su publicación.</t>
  </si>
  <si>
    <t xml:space="preserve">Desconocimiento a  los principios generales de la contratación de acuerdo con lo establecido en los artículos 17, 18 y 19 del Acuerdo 064 de 2008 sobre las obligaciones del Supervisor y se evidencia ausencia de herramienta de planificación detallada e integral para cubrir eficientemente la necesidad.
</t>
  </si>
  <si>
    <t>CONTRATO 003 de 2013 VRA.
Objeto “obra civil para el mantenimiento integral de bienes muebles e inmuebles de la Universidad del Cauca”.
• En la invitación a cotizar del 25 de junio de 2013, se hace referencia al “suministro de mantenimiento integral de bienes muebles e inmuebles de la Universidad del Cauca” y en el detalle de los ítems unitarios se relacionan materiales para mantenimiento y obras civiles, sin determinar la ubicación de los inmuebles o los muebles objeto de la reparación o mantenimiento. Igualmente, no se detalla en la liquidación donde se adelantó la ejecución del contrato, solo señala “Dependencias de la Universidad del Cauca”, “Unidad de Salud”, situación que no permite tener información amplia y consistente para la verificación del objeto contractual.
• Analizado el objeto de la oferta pública y el objeto del contrato con la actividad que se desarrolló, se puede determinar que no fue un mantenimiento sino una obra civil, incurriendo la universidad en error en la denominación del contrato.
• En el Acta de Liquidación se relacionan los ítems “ventanas en aluminio” y “puertas en aluminio” que no se relacionan en la invitación ni en la propuesta.</t>
  </si>
  <si>
    <t>Se tomaron las carpetas mencionadas y se les anexo los documentos que fueron posibles , entre ellos los comprobantes de egresos.</t>
  </si>
  <si>
    <t>Revisar las OPS que evidencian fallas y  solucionar  las que  sean subsanables  conforme al Estatuto Contractual.</t>
  </si>
  <si>
    <t>Desconocimiento a lo establecido en los artículos 16, 17, 18 y 19 del Acuerdo 064 de 2008 sobre las obligaciones del Supervisor que puede originar posible incumplimiento del objeto en términos de calidad de acuerdo con las especificaciones técnicas de la orden, y por desorganización documental se expone a posibles riesgos de pérdida de información.</t>
  </si>
  <si>
    <t>Ordenes de servicio y de compra.
Revisada la muestra de órdenes de servicio, se evidenció que dentro de los expedientes contractuales no se archivan los soportes pertinentes de las etapas del contrato y otras situaciones como:
• ID 3881 -OP 15, suscrita el 26 de septiembre de 2013. De acuerdo con la solicitud formulada por el  Vicerrector de Investigaciones y la justificación de la conveniencia el perfil era de un ingeniero en electrónica con conocimiento en comunicaciones de datos, la persona que contratan es una estudiante de X semestre que recibió el título el  12 de septiembre de 2014. 
• ID 3881 -OP 50. La fecha del acta de inicio es anterior a la fecha del oficio de  notificación del supervisor. 
• ID 3961 - OP  04 de 2013. El oficio de comunicación al supervisor carece de fecha de notificación, no obra certificación del mes de septiembre a octubre. 
• ID 3631 - OS  68. Se suscribe la póliza con Seguros del Estado expedida el 10-12-2013, que  ampara el cumplimiento de la Orden de Prestación de Servicios No. 6-816-1485,  sin advertir que este número corresponde al número del oficio mediante el cual  se hace la solicitud del servicio. Así se aprobó en la misma fecha.
• ID 3911 - OS  09.  El acta de liquidación corresponde a la  OPS No. 050 del 20 de noviembre de 2013. 
• La Orden no tiene la firma del proveedor (ID 2270 OC 005).
• No reposa el recibido a satisfacción de los bienes y servicios adquiridos (ID 3881 -OP 50, ID 3881 -OP 33, Id 3631 - OS  68, Id 3911 - OS  09,  ID 2270 OC 005, ID 2741 OC 003, ID 2833 OC 004).
• No se nombra el Supervisor (OS 33, OS 12, ID 3881 -OP 33, OC 024, OC 022, OC 025, ID 2270 OC 005, ID 2741 OC 003, ID 2833 OC 004).
• No se evidencia  la liquidación (ID 3881 -OP 15, ID 3911 - OS  09, ID 3958 - OC  19, ID 3958 - OC  19).
• No hay Comprobante de Egreso que evidencie el pago (ID 3881 -OP 15, ID 3881 -OP 33, ID 3961 - OP   4, ID 3911 - OS  09,  ID 3958 – OC 19, ID 2270 OC 005, ID 2833 OC 004).
• No hay entrada a almacén (ID 3881 -OP 33, ID 3911 - OS  09), ni salidas de almacén de las Ordenes de Servicios 03 y 04 e ID 3881 -OP33, ID 3911 –OS 09.
• No hay foliación ni inventario documental en las carpetas. 
• La Justificación de la necesidad del servicio se presenta sin fecha de expedición.</t>
  </si>
  <si>
    <t>Unida de Salud</t>
  </si>
  <si>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</si>
  <si>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</si>
  <si>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</si>
  <si>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</si>
  <si>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</si>
  <si>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t xml:space="preserve">Debilidades en el cumplimiento de las obligaciones del Supervisor, en los mecanismos de seguimiento, control y evaluación de la ejecución contractual, trasgrediendo lo establecido en los artículos 14, 16, 17, 18 y 19 del Acuerdo 064 de 2008  relacionadas con las obligaciones del supervisor y la consistencia de la información. </t>
  </si>
  <si>
    <t xml:space="preserve"> 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</si>
  <si>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t>Unidad de Salud</t>
  </si>
  <si>
    <r>
      <t xml:space="preserve">
</t>
    </r>
    <r>
      <rPr>
        <sz val="9"/>
        <color rgb="FFFF0000"/>
        <rFont val="Arial"/>
        <family val="2"/>
      </rPr>
      <t>Registros de fecha Julio 22 de 2016 Reporte martin mosquera</t>
    </r>
    <r>
      <rPr>
        <sz val="9"/>
        <color indexed="8"/>
        <rFont val="Arial"/>
        <family val="2"/>
      </rPr>
      <t xml:space="preserve">
El contrato Nº 179 del 2013 con la compañía se seguros QBE se encuentra con su liquidacion final del 12 de febrero de 2016, la cual se puede evidenciar en la carpeta 10,1 179/2013 que reposa en los archivos de contrataciòn de la Unidad de Salud. 
</t>
    </r>
    <r>
      <rPr>
        <sz val="9"/>
        <color rgb="FFFF0000"/>
        <rFont val="Arial"/>
        <family val="2"/>
      </rPr>
      <t>HAY NECESIDAD DE VERIFICAR LAS EVIDENCIAS DEL REPORTE</t>
    </r>
  </si>
  <si>
    <t>OPS 179 del 2013 liquidada.</t>
  </si>
  <si>
    <t xml:space="preserve">Liquidar la OPS 179 del 2013 </t>
  </si>
  <si>
    <t>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</si>
  <si>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r>
      <t xml:space="preserve">OPS 155 de 2013 con oncólogos asociados del cauca, se encuentra con su liquidación final del día 19 de marzo de 2014, la cual se puede evidenciar en la carpeta 10,1-31,5-155 de 2013 que reposa en los archivos de contratación de la Unidad de Salud
</t>
    </r>
    <r>
      <rPr>
        <sz val="9"/>
        <color rgb="FFFF0000"/>
        <rFont val="Arial"/>
        <family val="2"/>
      </rPr>
      <t xml:space="preserve">
Registros de fecha Julio 22 de 2016 Reporte martin mosquera</t>
    </r>
    <r>
      <rPr>
        <sz val="9"/>
        <rFont val="Arial"/>
        <family val="2"/>
      </rPr>
      <t xml:space="preserve">
OPS 155 de 2013 con Oncologos Asociados del Cauca, se encuentra con su liquidaciòn final del dìa 19 de marzo de 2014, la cual se puede evidenciar en la carpeta 10.1-31.5.155 de 2013 que reposa en los archivos de contrataciòn de la Unidad de Salud. </t>
    </r>
  </si>
  <si>
    <t>Registros mensuales de seguimiento a ejecución de OPS  con prestadores de servicios de salud</t>
  </si>
  <si>
    <t xml:space="preserve">Realizar seguimientos  mensuales documentados a la ejecución de las  OPS, constatando la existencia de los  soportes y su conformidad con las obligaciones contractuales, </t>
  </si>
  <si>
    <t xml:space="preserve">Prestación de servicios profesionales especializados No. 155 de 2013 Unidad de Salud.
Objeto: “Prestación de servicios profesionales especializados en oncología  que incluye consulta médica especializada, quimioterapia y suministro de medicamentos a los afiliados a la unidad de Salud”, por $90.000.000.
Revisada la carpeta contractual se evidencian los Comprobantes de egreso y facturas por $75.675.025, quedando pendiente un saldo por $14.324.975, sobre el cual no se encuentran documentos de ejecución; no se suscribe acta de liquidación, que PUEDE generar incertidumbre en la información sobre la ejecución final del contrato.
</t>
  </si>
  <si>
    <t>Acta de liquidación  OPS 155 del 2013, del 19 de marzo del 2014.</t>
  </si>
  <si>
    <t>OPS 155 del 2013 liquidada.</t>
  </si>
  <si>
    <t xml:space="preserve">Liquidar la OPS 155 del 2013 </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</si>
  <si>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</si>
  <si>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 xml:space="preserve">Registros mensuales de seguimiento a ejecución de OPS  con prestadores de servicios de salud..
</t>
  </si>
  <si>
    <t>Realizar seguimientos  mensuales documentados a la ejecución de las  OPS, constatando su oportunidad, y verificando la existencia de los  soportes y su conformidad con las obligaciones contractuales.</t>
  </si>
  <si>
    <t xml:space="preserve">Prestación de Servicios No. 149 de 2013 Unidad de Salud.  CD
Objeto “Atención ambulatoria y hospitalaria de mediana y alta complejidad a los afiliados de la Unidad de Salud de la Universidad del Cauca.”, por $250.000.000.
Analizada la carpeta contractual se evidencia que a pesar de haberse cumplido con el plazo de sesenta días para liquidar la orden, esta obligación aún no se ha realizado. La Universidad anexa Comprobantes de Egreso y Facturas por $253.240.867, excediendo el valor pactado por $250.000.000, generando incertidumbre en la información sobre la ejecución del contrato.
</t>
  </si>
  <si>
    <t>ViceAdministrativa-DAYS-Área de Planta Fìsica-Supervisor o Interventor.</t>
  </si>
  <si>
    <r>
      <t xml:space="preserve">OPS 149 de 2013 con clínica la Estancia, la cual cuenta con su liquidación definitiva se acta que reposa en los archivos de la Unidad de salud
</t>
    </r>
    <r>
      <rPr>
        <sz val="9"/>
        <color rgb="FFFF0000"/>
        <rFont val="Arial"/>
        <family val="2"/>
      </rPr>
      <t>Registros de fecha Julio 22 de 2016 Reporte martin mosquera</t>
    </r>
    <r>
      <rPr>
        <sz val="9"/>
        <rFont val="Arial"/>
        <family val="2"/>
      </rPr>
      <t xml:space="preserve">
OPS 149 de 2013 con Clinica la Estancia, la cual cuenta con su liquidaciòn definitiva según Acta que reposa en los archivos de la Unidad de Salud.
</t>
    </r>
    <r>
      <rPr>
        <sz val="9"/>
        <color rgb="FFFF0000"/>
        <rFont val="Arial"/>
        <family val="2"/>
      </rPr>
      <t xml:space="preserve">
HAY NECESIDAD DE VERIFICAR LAS EVIDENCIAS DEL REPORTE</t>
    </r>
  </si>
  <si>
    <t>OPS 149 del 2013 liquidada.</t>
  </si>
  <si>
    <t xml:space="preserve">Liquidar la OPS 149 del 2013, con el valor de la OPS. </t>
  </si>
  <si>
    <t xml:space="preserve">Oficina Jurídica-ViceAdministrativa </t>
  </si>
  <si>
    <t>Informes del interventor respecto a las obligaciones del contratista que reposan en cada carpeta de los contratos de obra civil.</t>
  </si>
  <si>
    <t xml:space="preserve">Registros mensuales de seguimiento a ejecución de los contratos de  obra.
</t>
  </si>
  <si>
    <t>Realizar seguimientos  mensuales documentados a la ejecución de los contratos de  obras constatando su calidad, oportunidad y economía, y verificando la existencia de los  soportes y su conformidad con las obligaciones contractuales.</t>
  </si>
  <si>
    <t>Aplicar  controles  efectivos a las etapas precontractuales y contractuales  de la contratación de  obras civiles, en garantía del cumplimiento  de los objetivos y prescripciones  normativas.</t>
  </si>
  <si>
    <t xml:space="preserve">Contrato de obra civil 034 de 2013.
En la ejecución del no se evidencia el cumplimiento de todas las obligaciones establecidas en los artículos  17, 18 y 19 del Acuerdo 064 de 2008, tales como:
1- Analizar los estudios, planos, diseños y proyectos, para la ejecución del contrato.
2- Verificar el cronograma y plan de trabajo presentado por parte del Contratista, el cual además no se hizo.
3- Controlar el avance del contrato de acuerdo con el cronograma de ejecución aprobado, llevar un registro de las novedades.
4- Presentar un informe breve de evaluación sobre la utilidad obtenida por la Universidad con la ejecución del contrato.
5- Programar fechas de visita y control y dejar en el acta de cada visita las observaciones y recomendaciones a que hubiere lugar.
6- Elaborar y presentar al Representante Legal, previa a la liquidación final de la relación contractual el documento relacionado en el numeral 4 del artículo 19.
7- No se evidencia el registro sobre el cumplimiento de la Cláusula Novena “Obligaciones del contratista”.
</t>
  </si>
  <si>
    <t>Vicerrectoría Administrativa - División Administrativa y de Servicios- Supervisor</t>
  </si>
  <si>
    <t>Carpeta 5-1.69 acta general de reuniones PE-GE-2.2-FOR-6, donde se determinó solicitar informes de seguimiento mensual a los supervisores; en las carpetas reposan dichos documentos</t>
  </si>
  <si>
    <t>Realizar seguimientos  mensuales documentados a la ejecución de las OS DE I+D,constatando su calidad, oportunidad y economía,  verificando la existencia de los  soportes y su conformidad con las obligaciones contractuales.</t>
  </si>
  <si>
    <t>Aplicar  controles  efectivos a las etapas  del  proceso de contratación, en garantía del cumplimiento  de los objetivos y prescripciones  normativas.</t>
  </si>
  <si>
    <t xml:space="preserve">ID 3881 -OP 33, ID 3958 - OS  19
No hay informes del Supervisor sobre el seguimiento al cumplimiento de las órdenes de servicio.
Orden de suministro 080 de 2013. 
Objeto: “El contratista se obliga a suministrar e instalar mobiliario (puestos de trabajo y sillas) para el centro universitario de salud Alfonso López de la UNICAUCA”, por $58.000.000
La justificación se encuentra sin fecha de expedición,  dentro de la invitación a cotizar (Punto iii), se califica el trabajo como de “alto riesgo”, en el punto XIII Documentos que debe presentar el oferente favorecido...“experiencia de los profesionales al servicio de la obra.... un residente de obra: dedicación 100% del tiempo (el proponente puede ser el residente de la obra)”, exigencias que no tienen relación con el objeto del contrato. 
No se evidencian soportes que garanticen un seguimiento efectivo al avance de la ejecución del objeto contractual, el recibido a satisfacción, la factura y liquidación.
</t>
  </si>
  <si>
    <t>A partir del 2014 se subsanó el contrato de arrendamiento de fotocopiadoras Dentro de los expediente se tienen  informes del supervisor que evidencien el seguimiento a la ejecución del contrato. Al enviar el oficio de designaciòn de supervisor se le recuerda sus obligaciones . Adicionalmente se levanta un acta de lo entregado al arrendatario.</t>
  </si>
  <si>
    <t xml:space="preserve">Revisar el contrato que evidencia las fallas y solucionar las que sean subsanables  conforme al Estatuto Contractual.. </t>
  </si>
  <si>
    <t>Aplicar  controles  efectivos a las etapas  del  proceso de contratación de  arrendamientos de espacios universitarios, en garantía del cumplimiento  de los objetivos y prescripciones  normativas.</t>
  </si>
  <si>
    <t>Contrato 029 de 2013 Arrendamiento.
Revisadas las carpetas documentales del contrato No. 029 de 2013,  relacionado con el arrendamiento de un área para la explotación del negocio de fotocopiado, se observó:
• En la Cláusula Tercera se pacta el pago por única vez y por parte de la arrendataria de $100.000, como pago adicional del servicio de energía, el cual debió hacerse con el primer canon de arrendamiento en el mes de septiembre,  pero se realizó el 5 de noviembre de 2013.
• Dentro del expediente no obran informes del supervisor que evidencien el seguimiento a la ejecución del contrato verificando el cumplimiento de la Cláusula Novena (Obligaciones de la arrendataria) y las funciones establecidas en la Cláusula Décima; en cumplimiento de esta cláusula el Supervisor debió “Elaborar el acta de linderos y el inventario de los elementos que harán parte del acta de entrega del inmueble, la cual debió ser firmada por el supervisor y el arrendatario”, pero el documento no se encuentra anexo.</t>
  </si>
  <si>
    <t>Vicerrectoría Administrativa - División Administrativa y de Servicios-Àrea de Planta Fìsica-Supervisor o Interventor</t>
  </si>
  <si>
    <t>A partir del 2014 se subsanó el contrato de arrendamiento de fotocopiadoras Dentro de los expediente se tienen  informes del supervisor que evidencian el seguimiento a la ejecución del contrato. Al enviar el oficio de designación de supervisor se le recuerda sus obligaciones . Adicionalmente se levanta un acta de lo entregado al arrendatario.</t>
  </si>
  <si>
    <t>Contrato Nº 012 del 2013 con sus soportes.</t>
  </si>
  <si>
    <t>Aplicar  controles  efectivos a las etapas  del  proceso de contratación de obras civiles, en garantía del cumplimiento  de los objetivos y prescripciones  normativas.</t>
  </si>
  <si>
    <t xml:space="preserve">Contrato de obra 012 de 2013 V.R.A. Objeto: obra civil para la continuación de cambio de pisos y cielos rasos en la biblioteca central de la Universidad del Cauca, tercera etapa.
Analizada la carpeta contractual no se evidencian informes de interventoría donde se refleje seguimiento, evaluación y control a la ejecución del objeto, el Supervisor anexa certificados de cumplimiento que soportan los pagos, pero que no garantizan la ejecución contractual en términos de calidad, oportunidad y eficiencia, incumpliendo con las obligaciones establecidas en el capítulo II del Acuerdo 064 de 2008. Igualmente no se evidencian comprobantes de egreso donde se reflejen los pagos efectuados al contratista.
</t>
  </si>
  <si>
    <t>Vicerrectoría Administrativa - División Administrativa y de Servicios-Àrea de Planta Fìsica-Supervisor</t>
  </si>
  <si>
    <t>Contratos de obra civil con  informes de seguimiento mensual por los supervisores designados. Documentos que reposan en las carpetas de los contratos archivados en la  Oficina Jurìdica.</t>
  </si>
  <si>
    <t>Realizar seguimientos  mensuales documentados a la ejecución de los contratos de obra civil, constatando su calidad, oportunidad y economía, y verificando la existencia de los  soportes y su conformidad con las obligaciones contractuales.</t>
  </si>
  <si>
    <t>Vicerrectoría Administrativa - División Administrativa y de Servicios-Área de Planta Fìsica-Supervisor</t>
  </si>
  <si>
    <t xml:space="preserve">Informes de Supervisión
Contrato 018 de 2013 de obra civil. 
Revisadas las carpetas documentales del contrato de obra, cuyo objeto era la adecuación del Laboratorio de Ingeniería Ambiental y Sanitaria de la Universidad del Cauca, se evidenció que no existen informes de interventoría que evidencien el desarrollo de la ejecución de la obra, que permita inferir el seguimiento y control eficiente a los recursos, incumpliendo las obligaciones contraídas en el Manual de Contratación de la Universidad y los parágrafos 3 y 9 de la Cláusula Decima de la minuta. 
</t>
  </si>
  <si>
    <t>Para el 2014 el contrato fue subsanado. carpetas de los contratos 2.3-31.6/013 de 2014 y 2.3-31.6/26 de 2015 entre los documentos anexados se encuentran: Evaluación financiera año 2015, ya se encuentra en la carpeta 2.3.31 •026/2015. Evaluación financiera del año 2013 retirado de la carpeta de vigilancia año 2013 Copia no controlada.</t>
  </si>
  <si>
    <t>Aplicar  controles  efectivos a las etapas  del  proceso de contratación de servicios de  vigilancia  y seguridad, en garantía del cumplimiento  de los objetivos y prescripciones  normativas.</t>
  </si>
  <si>
    <t>Deficiencias en el seguimiento al contrato de vigilancia, debilidades en la aplicación efectiva de mecanismos de control y comunicación e incumplimiento de obligaciones del supervisor; que ponen en riesgo la pérdida de bienes y no permite salvaguardar integralmente los recursos y patrimonio institucional.</t>
  </si>
  <si>
    <t xml:space="preserve">Contrato 012 de 2013 Servicio de vigilancia
Revisadas las carpetas documentales del contrato No. 012 de 2013,  relacionado con el “…servicio de protección, seguridad y vigilancia privada para las instalaciones, predios, bienes muebles e inmuebles y personal ocupante de la Universidad del Cauca, en las sedes de Popayán, Santander de Quilichao, Timbio y la Unidad de Salud”, se observó lo siguiente:
• Sobre el desarrollo del contrato, no existen informes de interventoría que reflejen seguimiento, evaluación y control de la ejecución del objeto en términos de calidad, oportunidad y economía. Las certificaciones anexadas por el supervisor no garantizan un seguimiento efectivo al avance y cumplimiento del objeto contractual.
• En el caso de la prestación del servicio de protección, seguridad y vigilancia en las sedes de Santander de Quilichao y Timbio, no se evidencian registros que soporten el seguimiento a la ejecución de la actividad contratada. La Universidad expone que “….., adicionalmente  cada semana recibe de la empresa contratista   reporte de registros de prestación del servicio en sus diferentes lugares de trabajo”, pero no se anexan al expediente.
• El formato de Evaluación Financiera de la invitación pública se encuentra sin firma de los responsables. La Universidad argumenta en su respuesta que “El documento que aparece en la carpeta es una copia no controlada” desconociendo que bajo las normas de calidad este documento debe contener el mensaje “COPIA NO CONTROLADA” y que no deben reposar en la carpeta original del contrato.
• En los informes del Supervisor presentados el 16 de octubre  de 2013 y 2 de mayo de 2014, se reportan pérdida de elementos devolutivos, sin identificar las acciones a seguir por parte del contratista en cumplimiento de la Cláusula Octava del contrato sobre la responsabilidad en estos eventos. Además, no se evidencian recomendaciones por parte del Supervisor del contrato para mejorar o evitar la ocurrencia de nuevos hechos. (Ver Hallazgo No.45).
• Tampoco obra dentro de la carpeta del contrato las actuaciones que adelantó la Universidad para recuperar estos bienes, ni del reporte al Área de Adquisiciones e Inventarios, para lo de su competencia.
• En los informes referidos el Supervisor comunicó aspectos negativos relacionados con debilidades en el control de entrada y salida de bienes muebles, revisión de maletines, ingreso y salida de personal con su identificación, no obstante frente a dichas situaciones no se recomiendan ni exigen acciones de mejora, para implementarse por parte del Contratista, en cumplimiento de las obligaciones contractuales.
</t>
  </si>
  <si>
    <t>Durante el año 2015 se registraron dos perdidas la primera reportada por el oficio 5.4.4-52/0506 del 17 de septiembre 2015 de un portatil y la segunda de un video proyector reportado por oficio 5.4.4-52/685 del 28 de Octubre del 2015</t>
  </si>
  <si>
    <t xml:space="preserve">Porcentaje de registro de seguimiento a los eventos por pérdida de bienes institucionales  </t>
  </si>
  <si>
    <t>Hacer seguimiento a las investigaciones de la Empresa de vigilancia y seguridad, respecto de las pérdidas de los bienes institucionales y gestionar ante la misma Empresa su recuperación.</t>
  </si>
  <si>
    <t xml:space="preserve">Vicerrectoría Administrativa-Supervisor del Contrato
 </t>
  </si>
  <si>
    <t>En las carpetas de los contratos 2.3-31.6/013 de 2014 y 2.3-31.6/26 de 2015 se encuentran los informes de supervisión.
En Acta 5-1.69/07 del 22/09/2015, se determinó solicitar informes de seguimiento mensual a los supervisores; en las carpetas reposan dichos documentos</t>
  </si>
  <si>
    <t>Realizar seguimientos  mensuales documentados a la ejecución del servicio de vigilancia y seguridad, constatando su calidad, oportunidad y economía y la existencia de los  soportes y su conformidad con las obligaciones contractuales</t>
  </si>
  <si>
    <t>Listas de chequeo para  los contratos de prestación de servicios y suministro del 2015, ajustadas con base en los requisitos previstos en cada etapas contractuales.</t>
  </si>
  <si>
    <t>Lista de chequeo implementada</t>
  </si>
  <si>
    <t>Implementar una lista de chequeo para determinar los documentos contractuales que deben reposar en las carpetas de la Oficina Jurídica y la Vicerrectoria Administrativa.</t>
  </si>
  <si>
    <t>Diseñar e implementar  instrumentos y mecanismos, que permitan el seguimiento efectivo a la ejecución del contrato de suministro de tiquetes.</t>
  </si>
  <si>
    <t>Inconsistencia en la información suministrada, deficiencias en la aplicación de los mecanismos de control y seguimiento, inobservancia de las normas y controles establecidos para el proceso contractual, situaciones que denotan desorden en el manejo de la información.</t>
  </si>
  <si>
    <t>Contrato 016 y Orden de Suministro 021 del 2013 Suministro tiquetes aéreos.
Revisadas las carpetas documentales del contrato No. 016 de 2013,  relacionado con el  suministro de tiquetes aéreos en las rutas Nacionales e Internacionales para los servidores universitarios, estudiantes y conferencistas invitados en desarrollo de la misión institucional de la Universidad del Cauca, se estableció lo siguiente:
• En las actas parciales y en las certificaciones expedidas por el supervisor, no se reporta el avance porcentual del cumplimiento del contrato mes a mes, lo que no permite verificar el seguimiento permanente a la ejecución de los recursos contratados.
• De otra parte, no se evidencian soportes para legalizar el transporte aéreo del personal comisionado (pasa abordo o tiquetes) que permita confrontar lo reportado por la supervisión.
• Además, las carpetas documentales que soportan la ejecución del contrato y sus anexos presentan deficiencias en su archivo y gestión documental.
• En la Orden 021, mediante email del 19-06-2013, Viajes Avialoi, informa sobre la reserva de un tiquete que tuvo un costo de $514,176, registrado en la factura E5240 del 18-06-2013, factura que se relaciona en la orden de pago presupuestal 20133129 del 26-08-2013 y en el comprobante de pago electrónico 201304724 del 28-08-2013, además se incluye dentro de la relación de tiquetes suministrados por AVALOI. Con fecha 7 de noviembre de 2014 la firma contratista expide Comprobante de Nota Contable No.16668 mediante el cual reconoce a favor de la Universidad lo correspondiente al tiquete TK 1344740616591, por $514.176 generando una recuperación de recursos por este valor.
• La Universidad no tiene acciones previstas para evitar desembolsar recursos de tiquetes reservados pero no utilizados por situaciones imprevistas, haciendo oneroso el contrato de suministro.</t>
  </si>
  <si>
    <t>Actas parciales  de contrato y formato PA-GA-5-FOR-24,Versión 1, el 09/09/2014 respecto de los porcentajes de avance.
En Acta 5-1.69/07 del 22/09/2015, se determinó solicitar informes de seguimiento mensual a los supervisores; en las carpetas reposan dichos documentos</t>
  </si>
  <si>
    <t>Acta parcial de informe mensual.</t>
  </si>
  <si>
    <t>Conciliar mensualmente la información suministrada  por la agencia de viajes contratista, respecto de  los tiquetes   utilizados y no utilizados.</t>
  </si>
  <si>
    <t>Vicerrectoría Administrativa- Junta de Licitaciones y Contratos.
 Vicerrectoría Administrativa- DAYS-Supervisores contratos de aseo y de mensajería</t>
  </si>
  <si>
    <t xml:space="preserve">Formato PA-GA-5-FOR-24,Versión 1, el 09/09/2014  actualizado </t>
  </si>
  <si>
    <t>Formato actualizado e implementado.</t>
  </si>
  <si>
    <t>Actualizar e implementar el FORMATO  PA-GA-5-FOR-24 Certificación de pago que incluye los porcentajes de avance.</t>
  </si>
  <si>
    <t>Carpeta del contrato 2.3.-31.6/015 de 2013:</t>
  </si>
  <si>
    <t>Contraro subsanado</t>
  </si>
  <si>
    <t xml:space="preserve">Deficiencias en la aplicación de los mecanismos de control y seguimiento, e inobservancia de las normas y controles establecidos para el proceso contractual e incumplimiento de obligaciones del supervisor, situaciones que pueden generar riesgo en el cumplimiento de las obligaciones contractuales.
</t>
  </si>
  <si>
    <t>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El Acta de Evaluación de Propuestas no contiene las razones de la diferencia de valores entre la propuesta seleccionada y el contrato firmado.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</si>
  <si>
    <t>Carpeta de contrato con Brillaseo 2.3-31.6/014 de 2014 y contrato 2.3.31.1/018 de 2015  Brillaseo, se encuentran los informes de supervisiòn mensuales.</t>
  </si>
  <si>
    <t xml:space="preserve">Realizar seguimientos  mensuales documentados al Contrato de aseo y mensajería, constatando la existencia de los  soportes y su conformidad con las obligaciones contractuales. </t>
  </si>
  <si>
    <t>Oficina de Planeaciòn y de Desarrollo Institucional - Decanatura Facultad Ciencias de la Salud-DAYS-Área de Adquisiciones e Inventarios.</t>
  </si>
  <si>
    <t xml:space="preserve">A partir de año 2014, en el acta de la Junta de licitaciones se tiene muy claro que se debe tener el mismo valor de la propuesta seleccionada y el valor del contrato que se firma, esto queda en cada acta de la Junta de Licitaciones. </t>
  </si>
  <si>
    <t xml:space="preserve">Porcentaje de actas del comité con la integridad de información </t>
  </si>
  <si>
    <t xml:space="preserve">Registrar  en las actas de la Junta de Licitaciones y Contratos,  la integridad de las decisiones adoptadas en el procedimiento de adjudicación de los contratos de adquisición de bienes y servicios. </t>
  </si>
  <si>
    <t xml:space="preserve">
Plan de mantenimiento de bienes muebles, inmuebles y equipos, código MA-GA-5-PL-1 versión 0 vigencia 2013-2017.
Presupuesto de obra elaborado por los ingenieros de planta física.</t>
  </si>
  <si>
    <t>Plan de Mantenimiento de la Planta Fìsica con necesidades de la Facutad de Ciencias de la Salud.</t>
  </si>
  <si>
    <t>Incluir en el Plan de Mantenimiento de la Planta fìsica de la Universidad, las adecuaciones locativas de la Facultad de Ciencias de la Salud.</t>
  </si>
  <si>
    <t xml:space="preserve">Dotar de la infraestructura, insumos y equipamentos requeridos por los Laboratorios de las Facultades de Artes y Ciencias de la Salud, acorde con el presupuesto asignado para cada Unidad académica. </t>
  </si>
  <si>
    <t>Situaciones que evidencian deficiencias en la gestión de recursos para la compra de bienes atendiendo las necesidades técnicas de los laboratorios, que no garantizan la prestación de los servicios en forma oportuna e inadecuada aplicación de los procedimientos establecidos para manejo de bienes y elementos.</t>
  </si>
  <si>
    <t>Bienes y planta física Facultad de Ciencias de la Salud.
a) Existen elementos inservibles en áreas como Fisioterapia, laboratorio de microbiología y parasitología (una nevera marca Samsung con serie 020429-955072401 y UDC 6002960037 con concepto técnico-comprada antes de 2001 y una nevera Fhor), de genética, que no han culminado su proceso de concepto técnico y de bajas, y ante las solicitudes verbales realizadas al Área de Inventarios han manifestado que no tienen espacios de bodega  para su almacenamiento.
b) En los Laboratorios de histología, microbiología y parasitología se detectaron extintores (amarillos y rojos)  con cargas vencidas desde 2007 y 2010, respectivamente; que no prestarán ninguna utilidad en evento de siniestros.
c) Se evidenció que en el Laboratorio de Inmunología y Biología Molecular, se remodelaron las oficinas pero se encuentran puertas de madera que no se han cambiado atendiendo los requerimiento técnicos para este tipo de laboratorio; desde el 2010 se han requerido  equipos como un “Termociclador en tiempo real” para apoyar actividades propias de este laboratorio, que le permiten  realizar pruebas de laboratorio de carga viral HIV-1 y otros microorganismos, un Citómetro de Flujo para docencia e investigación; solicitudes que a la fecha no han sido atendidas. 
d) Igualmente, los demás laboratorios han presentado requerimientos en forma reiterada sobre equipos biomédicos, dotación y la adecuación de los espacios físicos, a través de la gestión del Consejo de Facultad y mediante proyectos presentados que no se han ejecutado.</t>
  </si>
  <si>
    <t>Oficina de Planeaciòn y de Desarrollo Institucional.
 Decanatura Facultades Artes y Ciencias de la Salud-ViceAdministrativa- DAYS-Àrea de Adquisiciones e Inventarios.</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</si>
  <si>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Resolución 604 de 2016 por la cual se adopta el plan de adquisiciones 2016.  </t>
  </si>
  <si>
    <t>Plan de compras que incluyan las necesidades de funcionamiento de los laboratorios de Artes y Ciencias de la Salud.</t>
  </si>
  <si>
    <t>Formular un Plan de Compras que considere las necesidades académicas de los laboratorios de las Facultades de Artes y Ciencias de la Salud.</t>
  </si>
  <si>
    <t>Plan de mantenimiento de bienes muebles, inmuebles y equipos, código MA-GA-5-PL-1 versión 0 vigencia 2013-2017.
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</si>
  <si>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</si>
  <si>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Por gestión ineficiente, debilidades en el proceso de planeación y de compras de la Universidad del Cauca y en los mecanismos de control y seguimiento para el suministro de equipos e insumos, irregularidades en el recibo de obras civiles; hechos que han llevado a la suspensión del servicio de laboratorios y exponer a la Entidad a riesgos de multas.</t>
  </si>
  <si>
    <t xml:space="preserve">Laboratorios prestadores de servicios salud.
a. En el 2013, la falta del equipamiento oportuno y adecuado de los “Laboratorios Prestadores de Servicios” en la Facultad de Ciencias de la Salud (y con mayor énfasis en la vigencia 2014), han afectado su normal funcionamiento en temas de docencia, investigación y actividad comercial, máxime cuando estos laboratorios son habilitados para la prestación de servicio. 
b. Además no se atienden las solicitudes de insumos (a octubre de 2014 hay pedidos de reactivos desde noviembre de 2013 sin respuesta), mantenimiento de equipos biomédicos y de actualización tecnológica, hasta el punto de haber cerrado los laboratorios y dejar de prestar los servicios a la población universitaria, particulares y otras entidades. (Laboratorio Clínico Unificado, microbiología, Genética humana, Inmunología y biología molecular).
c. De otra parte, en dichas áreas se han recibido obras civiles ejecutadas y entregadas, pero continúan con las mismas deficiencias de goteras y humedad; en otros casos, quedaron pendientes cambios de puertas, llaves de lavaplatos, independizar caja de breques, cambio de lámparas de luz abierta  a cerrada, instalación de tomas y cableado, entre otros.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</si>
  <si>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 Resolución 604 de 2016 por la cual se adopta el plan de adquisiciones 2016. </t>
  </si>
  <si>
    <t xml:space="preserve"> Dotar de la infraestructura, insumos y equipamentos requeridos por los Laboratorios de las Facultades de Artes y Ciencias de la Salud, acorde con el presupuesto asignado para cada Unidad académica. </t>
  </si>
  <si>
    <t>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</si>
  <si>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</si>
  <si>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Situaciones que no permiten la prestación del servicio público de educación superior en términos de calidad y eficiencia, a pesar de cobrarse el servicio a los estudiantes; por inadecuada e inoportuna compra, dotación y acondicionamiento de los laboratorios académicos, y deficiencias en las etapas de planificación, ejecución y seguimiento del presupuesto de rentas y gastos de la Universidad del Cauca.</t>
  </si>
  <si>
    <t>Calidad del servicio de laboratorios académicos.
La Universidad del Cauca, a través de sus aplicativos SQUID y SIMCA, en cada periodo académico viene facturando y cobrando a los estudiantes de pregrado en los diferentes programas académicos, servicios por concepto de laboratorios (en salud, fotografía, diseño, artes y salas de sistemas, entre otros), sin que estos se presten permanentemente en condiciones físicas adecuadas y con el equipamiento necesario (reactivos, insumos, lámparas de neón, software, hardware, mobiliarios, caballetes, mesas de dibujo, etc.) para facilitar las prácticas académicas, limitando el aprendizaje del estudiante por no permitir el uso personalizado de los equipos ni las prácticas requeridas de manera oportuna, debiendo asumir la compra de sus elementos y uso de sus propios computadores, cámaras e instrumentos.</t>
  </si>
  <si>
    <t xml:space="preserve">Oficina de Planeación y de Desarrollo Institucional.
Vicerrectoría Administrativa-DAYS
</t>
  </si>
  <si>
    <t xml:space="preserve">Plan de compras 2015
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</si>
  <si>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En el contrato 2.3-31.4/043 de 2015 se le da seguimiento al plan de mantenimiento, cuyo objeto es obras de mantenimiento integral de bienes muebles e inmuebles para los edificios de las dependencias de la Universidad.</t>
  </si>
  <si>
    <t xml:space="preserve">Registros de seguimiento al Plan de Mantenimiento de Infraestructura Fìsica
</t>
  </si>
  <si>
    <t xml:space="preserve">Hacer seguimiento cuatrimestral  al Plan de Mantenimiento de Infraestructura Fìisica. </t>
  </si>
  <si>
    <t>Considerar en el Plan Operativo de Inversión las necesidades de la infraestructura física, a partir de un diagnóstico sobre las condiciones de su estado de conservación y funcionamiento.</t>
  </si>
  <si>
    <t>Inadecuada aplicación de la herramienta de planificación, deficiencias en la gestión fiscal, en el trámite y diseño de proyectos, debilidades en el control de obras y debilidades en los mecanismos de control, seguimiento y evaluación en materia de gestión fiscal e infraestructura física e inobservancia de los principios de eficacia y celeridad de que trata el artículo 209 de la Constitución Nacional. Actos que no garantizan la prestación del servicio público de la educación superior acorde a los parámetros constitucionales y los establecidos en la Ley 30 de 1992, poniendo en riesgo la salud y vida de los miembros de la comunidad educativa.</t>
  </si>
  <si>
    <t>Plan de gestión infraestructura física institucional.
a) La Universidad del Cauca no cuenta con una herramienta de gestión integral aprobada por los órganos de dirección, que le permita identificar la proyección para la construcción de nuevos espacios físicos, adecuación y remodelación de sus edificaciones, a corto, mediano y largo plazo;  que incluya diagnóstico, objetivos, estrategias, programa de actividades, recursos necesarios e indicadores de resultados y medición, acorde con el Plan de Desarrollo Institucional y las políticas del Plan Nacional de Desarrollo y que a la vez responda a las reales  necesidades académicas.
b) Con base en el Plan de Regulación Física y Humana 2011-2015 la Entidad ha realizado algunas obras civiles (obras nuevas por etapas, de remodelación y reparación), sin embargo a la fecha existen obras que están sin concluir. En el Anexo No. 2 se aprecia  algunos casos representativos, resumidos en dos tablas.
c) También ha adquirido bienes inmuebles (lotes de terreno y edificaciones residenciales y comerciales) encontrándose que algunos de ellos, a la fecha, no han sido utilizados en cumplimiento del objeto misional de la Universidad a pesar de haber realizado grandes inversiones. Al respecto se advierte riesgo de pérdida de los recursos y afectación del resultado del ejercicio en su actividad económica en cada vigencia fiscal, uno de los casos relevantes son las porterías remodeladas y automatizadas desde el año 2012; puntualmente “la tercera portería ubicada en la Facultad de Ingeniería Civil”, que permanece cerrada.
d) Existen casos de necesidades no atendidas que vienen generando traumatismo en el desarrollo normal de las actividades académicas, como:
• Facultad de Ciencias de la Salud: No cuenta con una red de almacenamiento alterna de agua potable para evitar traumatismos en el  momento en exista una suspensión de este servicio y permita el normal desarrollo de las actividades (situación observada el día 29 de octubre de 2014 cuando se realizó visita fiscal por parte del órgano de control). Además se evidenció hacinamiento de estudiantes en el desarrollo de actividades teórico prácticas (aulas y laboratorios) situación que no garantiza la prestación del servicio educativo bajo estándares de calidad, igual caso se evidenció también en la Facultad de Artes.
• Se detectaron edificaciones deterioradas por humedades en paredes y techos (Salón de FAGOT, salón de prácticas de histología, área de citogenética, salas de sistemas de Artes, áreas de edificios de Ingeniería), grietas en paredes, techos dañados, puertas en mal estado, salones con poca iluminación y ventilación, goteras e inundaciones en el Salón del Consejo de Facultad Ciencias de la Salud, Decanatura, Laboratorio de Inmunología y Fisioterapia en las instalaciones de las Ingenierías, en el Departamento de Diseño, Artes Plásticas, laboratorios académicos y de prestación de servicios en la Facultad de Ciencias de la Salud (Fisioterapia, Genética), en algunos casos se han realizado obras de mantenimiento pero los daños persisten sin soluciones efectivas (Facultad de Ciencias de la Salud).
• De otra parte los edificios de las diferentes Unidades Académicas no cuentan con espacios adecuados para el acceso, movilidad y aprendizaje de las personas con discapacidad física, es decir, condiciones en términos de equidad que mitiguen los riesgos que representan para ellos.
• En cuanto a la vigilancia institucional se identificó que la Administración es conocedora de los riesgos existentes en la diferentes dependencias, principalmente en la Facultad de Ciencias Agrarias que carece de: un cerramiento estructural que brinde mayor seguridad, de medidas de protección en puertas y ventanas que permitan mitigar los riesgos de pérdida de bienes, daño de instalaciones y seguridad de la comunidad universitaria. Situaciones que se trataron en el Consejo Superior en Sesión No. 22 del 27 de noviembre de 2012, como resultado de estudios contratados.
• Si bien es cierto la Universidad cuenta con un centro de control y vigilancia y cámaras instaladas en algunos edificios, se continúan presentando pérdida de equipos e ingreso de personas no autorizadas.</t>
  </si>
  <si>
    <t>Durante los meses de abril a diciembre de 2017, el Área de mantenimiento, con el apoyo del igeniero Mauro Solarte, elaboró el diagnóstico sobre el estado de la edificaciones Institucionales. (Legajo 5.4.1 Actas, 33 folios).
El documento Plan de Mantenimient de Bienes Muebles, Inmuebles y Equipos con código MA-GA-5- PL 1 Plan de mantenimiento Universidad del Cauca-.pdf, versión 2 vigencia 2018, publicado en el Programa  Lvmen, subproceso Gestión de la Infraestructura y el mantenimiento Físico.
La ejecución del Plan inició con los contratos de obra N° 5.5-31.4/004 y 5.5-31.4/0 del 2018.</t>
  </si>
  <si>
    <t xml:space="preserve">Plan de  infraestructura física incluido en el Plan Operativo de Inversión </t>
  </si>
  <si>
    <t>Elaborar el Plan de Infraestructra física,  a partir del diagnóstico  y priorizar las obras de  mantenimiento preventivo y correctivo y de adecuación de la planta física.</t>
  </si>
  <si>
    <t>Oficina de Planeación y de Desarrollo Institucional
Vicerrectorias Administrativa, Vicerrectoría Academica- Decanatura Facultad Ciencias Agrarias, Facultad Ciencias de la Salud.</t>
  </si>
  <si>
    <t>Plan de capacitación 2015-2016  aprobado y adoptado por  Resolución Rectoral Nº  010 del  2015.</t>
  </si>
  <si>
    <t>Plan de Capacitación</t>
  </si>
  <si>
    <t xml:space="preserve">Formular el Plan Institucional de Capacitación  </t>
  </si>
  <si>
    <t xml:space="preserve"> Actualizar los programa de bienestar y capacitación de servidores universitarios, acorde con las necesidades,  en cumplimiento al proyecto del Eje de modernización administrativa. 1.4.1, en el marco del PDI 2013 -  2015</t>
  </si>
  <si>
    <t>Deficiencias en la actualización de la norma institucional, ineficiencia en la implementación de estrategias para construir y desarrollar el Plan de Capacitación Institucional, debilidades en los mecanismos de control y seguimiento en la gestión del talento humano, igualmente por carencia de procesos de inducción y re-inducción al personal vinculado en los procesos institucionales.</t>
  </si>
  <si>
    <t>Plan operativo de capacitación.
Acuerdo 105/1993: Art 68 “La Universidad destinará al menos el 2% de su presupuesto de funcionamiento para la formación, capacitación y actualización del personal profesoral y administrativo.” (total apropiación definitiva Funcionamiento con recursos de la Nación $78.938.816.666) y Art.81 “El Personal Administrativo de la Universidad del Cauca se regirá por el Estatuto de Personal Administrativo expedido por el Consejo Superior, el cual deberá contener …e) Programa de capacitación y formación permanente.”
a) La Universidad del Cauca para la vigencia 2013 no contó con la formulación y desarrollo del Plan Operativo de Capacitación, sin embargo, realizó varias de ellas y otorgó beneficios para formación, sin ofrecerse de manera permanente ni cubrir la totalidad de los funcionarios. 
b) En el mismo sentido, el Plan Institucional de Capacitación implementado en agosto de 2012 no establece al menos cronograma de las actividades y estrategias, que permita evidenciar el seguimiento a cabalidad de la ejecución.
c) Así mismo, la Entidad durante la vigencia auditada, no contó con procedimientos y acciones de inducción y re-inducción al personal, pese a los diferentes traslados internos y nombramientos que realizo, con el fin de permitir a los funcionarios el conocimiento integral de la Institución  de manera eficaz y efectiva y  alcanzar el eficiente desarrollo de todos sus procesos administrativos y académicos.
Situaciones que no permiten el logro de los objetivos del PIC para fortalecer el desarrollo eficaz de las competencias laborales del personal vinculado a la Universidad y el cumplimiento de sus funciones; además de no garantizar beneficios de manera objetiva y oportuna, ni permite a la Institución contar con indicadores de medición del impacto generado con las capacitaciones desarrolladas.</t>
  </si>
  <si>
    <t>Oficina de Planeación y de Desarrollo Institucional
Vicerrectorias Administrativa, Vicerrectoría Academica- Decanatura Facultad Ciencias Agrarias, Facultad Ciencias de la Salud</t>
  </si>
  <si>
    <t>Proyecto RG 2105 014 adscrito a BPPUC</t>
  </si>
  <si>
    <t>Plan de acción con actividad relativa a:
La reubicación de los depósitos de reactivos químicos.
La gestión ambiental y riesgos de la Facultad de Ciencias de la Salud.
Manejo de residuos sólidos y peligrosos de la Facultad de Ciencias Agrarias.</t>
  </si>
  <si>
    <t xml:space="preserve">Incluir en el Plan de Acción la reubicación  de los depósitos de “almacén” de reactivos y químicos, en condiciones de adecuada admininistración y manejo. </t>
  </si>
  <si>
    <t xml:space="preserve">Establecer e implementar controles efectivos a la gestión ambiental en la Universidad del Cauca, a partir de sus diversos componentes . </t>
  </si>
  <si>
    <t>Situaciones que se generan por inadecuada aplicación de los procedimientos establecidos para la gestión ambiental y de requisitos en las normas generales, y debilidades en el proceso de seguimiento, supervisión y control por parte de la oficina encargada de las obras previstas para manejo de residuos. Hechos que afectan el normal funcionamiento de los laboratorios (prestadores de servicios, académicos y docencia), la salud de las personas que frecuentan las áreas afectadas; genera impacto negativo ambiental y amenaza la sostenibilidad y sustentabilidad ambiental.</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</si>
  <si>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</si>
  <si>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 xml:space="preserve">
Según acta No. 5.1.56/24 de 23-05-2016 de la Vicerrectoria Administrativa,  y la asistencia de la Dra Omaira Espinoza- Directora del Centro Alfonso López, Lina María Muñoz, profesional  Universitaria de la Facultad de Salud, Diego Fernando Tulante de la Facultad de Ciencias Agraria y Maribel Urbano de la Vicerrectoría Administrativa, se informa que para el registro de residuos peligrosos se emplea el formato PE-GE-2.2-FOR-10. Igualmente la empresa Aserhi esta recolectando los residuos permanentemente, para lo cual se lleva un formato PE_GE_2.2-FOR-1, versión = de 2014 y el recibo denominado Control y Registro de peso de residuos entregados por los generadores de la empresa Aserhi. Se adquiere el compromiso en que en cada una de estas dependencias  se conservarán los documentos en una carpeta denominada " Documentos Plan de Gestión Integral"</t>
  </si>
  <si>
    <t>Porcentaje de formatos debidamente diligenciados</t>
  </si>
  <si>
    <t>Imponer medidas que  obliguen al diligenciamiento de  los formatos dispuestos para el registro de los residuos peligrosos generados por los  laboratorios de la Facultad de Ciencias Agrarias y de la Salud.</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</si>
  <si>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</si>
  <si>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Oficina de Planeación y de Desarrollo Institucional- Vicerrectorias Administrativa, Academica, de Investigaciones  y de Cultura y Bienestar.</t>
  </si>
  <si>
    <t>Registro asistencia visita generadores Fac. Salud, fecha 30 de noviembre de 2015
Informe OPS No. 274 Depto.Quimica</t>
  </si>
  <si>
    <t>Diagnosticar las condiciones de ventilación de  la Unidad Técnica de Residuos de la Facultad de Ciencias de la  Salud y gestionar la asignación de recursos para su adecuación.</t>
  </si>
  <si>
    <t>Contratos de obra civil con claúsula obligaciones del contratista en  lo correspondiente al  cumplimiento de las disposiciones en materia ambiental. 
Elaboración pre-pliegos Oficina Planeación y Desarrollo Institucional 
Elaboración cláusula para contratos acerca de manejo de residuos en obras civiles
La Universidad  del Cauca a través de sus supervisores y /o interventores realiza el control al manejo de residuos y escombros producto de obras civiles, sin su cumplimiento es imposible liquidar los mismos.
Contrato 2.3.31.4/59 de 2014 Folios 81 y 82</t>
  </si>
  <si>
    <t xml:space="preserve">Porcentaje de contratos de obra civil con obligaciones relativas al plan de manejo ambiental.
</t>
  </si>
  <si>
    <t>Incluir el los contratos de obras civiles de construcción y mantenimiento, la elaboración de un plan de manejo de dichos riesgos ambientales.</t>
  </si>
  <si>
    <t>No garantiza el desarrollo y logro de los objetivos establecidos en los Programas del Plan de Gestión Ambiental a partir de la vigencia 2013, como tampoco que los propósitos de la Universidad se orienten a fortalecer la transversalidad de lo ambiental en las acciones misionales y de apoyo para que se garantice una verdadera y dinámica gestión institucional fundamentada en el cuidado y sostenibilidad el entorno.</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</si>
  <si>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</si>
  <si>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Actas 2.2-1.67/03 del 23/09/2015
2.2-1.67/04 del  30/09/2015
2.2-1.67/05 del  05/10/2015
2.2-1.67/06 del  10/11/2015
2.2-1.67/07 del 20/11/2015
2.2-1.67/08 del 02/12/2015
Certificado Disponibilidad Presupuestal No.201503565</t>
  </si>
  <si>
    <t>Registros de las sesiones del Comité de Gestión Ambiental.</t>
  </si>
  <si>
    <t>Poner en operación el Comité de Gestión Ambiental para el cumplimiento de las funciones que le corresponden reglamentariamente, a través de reuniones periódicas cada dos meses.</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</si>
  <si>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</si>
  <si>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
En documentos 2.2-71.18/500 del 23 de Julio de 2015 se presentó el Informe de actividades Gestión Ambiental I periodo académico vigencia 2015 y  2.2-71.18/972 del  11 de Diciembre de 2015, se presentó el 
Informe de actividades Plan de Gestión Ambiental Nº 2.
Adcionalmente se han realizado actividades de socialización e interiorización de los programas que define el plan de gestión ambiental Institucional.</t>
  </si>
  <si>
    <t xml:space="preserve">Registros de seguimiento </t>
  </si>
  <si>
    <t xml:space="preserve">Hacer seguimiento cuatrimestral  al Plan de Acción de Gestión Ambiental y a la ejecución de su presupuesto.   </t>
  </si>
  <si>
    <t>Documento Plan de gestión ambiental, manejo de los residuos Peligrosos y no peligrosos
2015 - 2016-2017</t>
  </si>
  <si>
    <t>Plan de Accion ambiental.</t>
  </si>
  <si>
    <t>Elaborar el Plan de Acción  de 2015 correspondiente con el Plan de Gestión Ambiental,  considerando el presupuesto que apalancará sus proyectos y actividades.</t>
  </si>
  <si>
    <t>Documento Plan de gestión ambiental, manejo de los residuos Peligrosos y no peligrosos.</t>
  </si>
  <si>
    <t>Plan de Gestión Ambiental actualizado.</t>
  </si>
  <si>
    <t>Actualizar el Plan de Gestión Ambiental.</t>
  </si>
  <si>
    <t>Oficina de Planeación y de Desarrollo Institucional, Vicerrectoría Administrativa, DAYS.</t>
  </si>
  <si>
    <t xml:space="preserve">Documento Plan de gestión ambiental, manejo de los residuos Peligrosos y no peligrosos
2015 - 2016-2017
</t>
  </si>
  <si>
    <t>Informe de evaluación</t>
  </si>
  <si>
    <t>Realizar una evaluación a la Gestión Ambiental en la Universidad, tendiente a lograr el diagnóstico  e identificar  las actividades que afectan el medio ambiente y los recursos naturales  y evaluar  los impactos ambientales significativos.</t>
  </si>
  <si>
    <t>Oficina de Planeación y de Desarrollo Institucional, Vicerrectoría Administrativa, DAyS.</t>
  </si>
  <si>
    <t>La Oficina de Planeación y Desarrollo Institucional realiza seguimiento permaente a los proyectos de inversión a través de la herramienta en excel  denominada "CUADRO DE MANDO AVANCE DE PROYECTOS", en el que se registra el nivel de ejecución de los proyectos y cuenta con la semaforización lo que permite conocer en tiempo real el avance y las dificaultades presentadas. (Archivo denominado "AVANCE OBRAS 2".</t>
  </si>
  <si>
    <t>Registro de Segumiento al Plan Operativo de Inversión.</t>
  </si>
  <si>
    <t>Realizar seguimientos cuatrimestral al Plan Operativo de Inversión, con base en los reportes de los responsables de cada proyecto.</t>
  </si>
  <si>
    <t xml:space="preserve">Soportar todos los recursos de inversión en  proyectos  alineado con el Plan de Desarrollo
 e inscritos en el Banco Universitario de Proyectos. </t>
  </si>
  <si>
    <t>Inadecuada aplicación del instrumento de planificación de la inversión e inobservancia de la programación del Presupuesto, no realizar el seguimiento y ajustes de acuerdo a sus modificaciones, para ejecutar los recursos durante la vigencia fiscal.</t>
  </si>
  <si>
    <t>Programación presupuestal 2013 y banco de proyectos.
Revisado el Presupuesto de Gastos aprobado para la vigencia 2013 con apropiación inicial de $130.976.051.826 y apropiación definitiva por $182.767.959.557, y comparados los recursos previstos para Inversiones por $16.529.612.654 en la Unidad 1 (Gestión General) frente al Plan Operativo de Inversión 2013 reportado por la Oficina de Planeación de la Universidad del Cauca por $4.531.650.446,  (como se muestra en la siguiente tabla), se detectó que la Entidad atendió en forma ineficiente la herramienta del marco de gasto de mediano plazo por los siguientes hechos relevantes: (Ver tabla “PLAN OPERATIVO DE INVERSION 2013”, en el Informe).
El Plan Operativo Anual de Inversiones de 2013 contempló inversiones en forma global por $4.531.650.446 para construcción de infraestructura propia del sector, adquisición de equipos, materiales y suministros de servicios propios del sector y administrativos, sin detallar los proyectos a realizar de acuerdo con las proyecciones de las actividades universitarias; cifra que no es coherente con las dispuestas para del rubro de Gastos de INVERSION en el presupuesto aprobado, existiendo diferencia de recursos no previstos en el Plan Operativo por $11.997.962.208.
De los recursos establecidos en el Plan Operativo de 2013 se destinaron $2.450.000.000 para actividades orientadas al apoyo de tipo administrativo, mientras que $681.650.446 fueron con propósitos académicos y $900.000.000 para cultura y bienestar (adecuación del CDU).
Los recursos apropiados definitivamente para INVERSION en $16.529.612.654, significaría que la Universidad los ejecutaría en concordancia con los programas y proyectos de inversión del Plan de Desarrollo Institucional 2013-2015 y con los proyectos de inversión registrados en el Banco Universitario de Proyectos de Inversión. Los recursos que alcanzaron a ejecutar en la vigencia auditada no se sustentaron en proyectos registrados en este Banco. 
Se observa que la ejecución de los recursos presupuestados para inversión alcanzó un 53.82%, a 31 de diciembre de 2013, significando la baja e ineficiente gestión en su ejecución.</t>
  </si>
  <si>
    <t>Fichas de los proyectos inscritos en el BPPUC 
Cada proyecto contiene información relacionada con el Plan de Desarrollo en la ficha resumen del proyecto donde se describen el eje estratégico, programa y proyecto al cual pertenecen. En cuanto al seguimiento y control se anexan evidencias en proyectos de infraestructura, oficios solicitando avance del proyecto a los responsables de cada uno.Los informes de supervisores e interventores de obra para contratos de mínima cuantía reposan en la Vicerrectoría administrativa y los informes para contratos de mayor cuantía reposan en la Oficina Jurídica.</t>
  </si>
  <si>
    <t xml:space="preserve">Porcentaje de proyectos con responsable asignado </t>
  </si>
  <si>
    <t>Asignar formalmente un responsable del seguimiento a la ejecución de cada proyecto de infraestuctura.</t>
  </si>
  <si>
    <t>Vicerrectoria Administrativa</t>
  </si>
  <si>
    <t>Plan operativo de inversión, presupuesto vigencia 2015.</t>
  </si>
  <si>
    <t>Plan Operativo con proyectos de inversión para infraestructura.</t>
  </si>
  <si>
    <t xml:space="preserve">Elaborar el Plan Operativo de Inversiones enfocado hacia el cumplimiento del Plan de Desarrollo, incluyendo los proyectos de infraestructura inscritos en el Banco Universitario de Proyectos.  </t>
  </si>
  <si>
    <t>Soportar todos los recursos de inversión en  proyectos  alineado con el Plan de Desarrollo
 e inscritos en el Banco Universitario de Proyectos.</t>
  </si>
  <si>
    <t>Se cambió acción de mejoramiento por mayor pertinencia con el hallazgo
Resolución VRADM 096 del 2014  sobre requisitos para la financiación del matrícula financiera en la Universidad del Cauca.</t>
  </si>
  <si>
    <t>Acto Administrativo</t>
  </si>
  <si>
    <t>Expedir una regulación formal sobre  los parámetros y requisitos de financiación de matrículas de pregrado para el I y II período del 2015 y anualidades subsiguientes..</t>
  </si>
  <si>
    <t>Establecer e implementar controles al proceso de financiación de matrículas de estudiantes de pregrado.</t>
  </si>
  <si>
    <t>Deficiencias en los mecanismos de control establecidos para la exigencia del cumplimiento de obligaciones por concepto de financiación de matrícula de estudiantes de pregrado y la falta de reglamentación de normas internas que regularon la materia en la vigencia 2013 y anteriores.</t>
  </si>
  <si>
    <t>Financiación matrículas financiera estudiantes pregrado.
Examinada la información de la cartera por concepto de financiación de derechos básicos de matrícula y sus complementarios, para estudiantes de pregrado, reportada por la Vicerrectoría Administrativa, con corte a 31 de diciembre de 2013 que incluye vigencias anteriores, se observaron las siguientes situaciones:
a) La Universidad no estableció las condiciones de facilidad de pago para los estudiantes de pregrado y posgrado al inicio de cada período académico, como lo ordena el Parágrafo Segundo del Artículo 37 del Acuerdo 052 de 2009, modificado por el Acuerdo 17 del 2012; solo hasta el periodo 2014-I, la Vicerrectoría Administrativa estableció mediante la Resolución No. VRADM-0096 del 23 de enero de 2014, los requisitos para la financiación de la matrícula financiera a partir del primer periodo académico de 2014, entre los cuales incluye la exigencia del documento que garantiza el cumplimiento de la obligación (firma de pagaré por el estudiante y codeudor).</t>
  </si>
  <si>
    <t>DARCA - SIMCA</t>
  </si>
  <si>
    <t>Se corrige en la plataforma de administración el error que generaba la inconsistencia en la clase de documento y el sexo. Como se puede apreciar en la imagen se cuenta con un catálogo que permite asociar el tipo de documento al cambio de número de identidad.</t>
  </si>
  <si>
    <t>Mecanismo sistematizado en funcionamiento</t>
  </si>
  <si>
    <t xml:space="preserve">Instalar un mecanismo sistematizado  que detecte el cumplimiento de la mayoría de edad, para obligar a que el estudiante gestione el cambio de la identificación. </t>
  </si>
  <si>
    <t xml:space="preserve">Aplicar correctivos a las inconsistencias de la base de datos de los estudiantes activos de pregrado en  los campos de Identidad, Género, y Nacimiento. </t>
  </si>
  <si>
    <t>Errores en la digitación de datos en los sistemas de información, deficiencias en los mecanismos de control para la migración de datos y la no aplicación de controles a la información registrada en el aplicativo SIMCA, afectando el grado de confiabilidad en la integridad de la información contenida en el aplicativo, que no permite a la Universidad contar con reportes consistentes para la toma de decisiones.</t>
  </si>
  <si>
    <t>Sistema Integrado de Matrícula y Control Académico – SIMCA.
De la base de datos de la matrícula de estudiantes en la vigencia 2013 reportada por la Universidad, del que se tomó como referencia el archivo "Anexo 6 Matriculados antiguos 2013-1" de fecha 23-09-2014 se seleccionaron los campos "Acuerdo" y "ESTADO" para determinar los estudiantes antiguos de pregrado activos, alcanzando una muestra de 8.689 columnas, respecto a los campos “NACIMIENTO” y “GENERO” se encontraron las siguientes situaciones:
a) En el campo "NACIMIENTO" se observan casos en los cuales las fechas de nacimiento no corresponden con los seis (6) primeros dígitos del número de la Tarjeta de Identidad del campo "IDENTIDAD".
b) De los 8.689 registros, en el campo “NACIMIENTO”, 46 presentan fechas entre 2006 y 2010, 507 con fechas entre 2011 y 2014, 73 registros con fechas anteriores a 1970 y 1021 registros en NULL (Sin dato), es decir existen 1647 registros con errores y deficiencias en la información, que representan el 18,95% del total del registro base.
c) Se encontraron inconsistencias en datos registrados en las columnas “PRIMER NOMBRE” y “SEGUNDO NOMBRE”, y el campo “GENERO”. (Registros catalogados como femenino y corresponden a nombres masculinos y viceversa).</t>
  </si>
  <si>
    <t xml:space="preserve">Se corrige en la plataforma de administración el error que generaba la inconsistencia en la clase de documento y el sexo. Como se puede apreciar en la imagen se cuenta con un catálogo que permite asociar el tipo de documento al cambio de número de identidad. </t>
  </si>
  <si>
    <t>Pocentaje  de campos ajustados</t>
  </si>
  <si>
    <t>Revisar los campos de información inconsistente en la base de datos de los estudiantes de pregrado y gestionar  su actualización.</t>
  </si>
  <si>
    <t>Para el segundo punto sobre las alertas en el SIMCA,  este proceso técnico no se ha adelantado no obstante ello para el caso de los descuentos por hermanos se ha establecido un protocolo que involucra que a más de la presentación de los documentos soporte del vinculo filial se debe dejar copia de los documentos en las Historias Académicas de ambos estudiantes para con ello facilitar la verificación del cumplimiento de los requisitos para su otorgamiento.
En el tema de las alertas se debe definir los momentos apropiados para la toma de datos de filiación y de ello dependerá si las modificaciones se surten en la plataforma de inscripción o en la matricula.
Nota: es importante resaltar que además de la mejoras técnicas propuestas en Marzo de 2015 se envía a la Vicerectoría Académica documento por medio del cual se presenta propuesta de modificación de los contenidos del acuerdo 085. Se anexa copia.</t>
  </si>
  <si>
    <t>Aplicación implementada en SIMCA</t>
  </si>
  <si>
    <t xml:space="preserve"> Implementar una aplicación  que genere alertas frente al descuento  sobre los derechos de matrícula, a partir del segundo hermano  del admitido o matrículado. </t>
  </si>
  <si>
    <t>Implementar un mecanismo de control al reconocimiento de descuentos de derechos complementarios de matrícula por parentesco en  segundo grado de consanguinidad  del estudiante  matriculado en programa de pregrado.</t>
  </si>
  <si>
    <t>Deficiencias en los procedimientos para dar cumplimiento a la normatividad interna relacionada con los descuentos en los derechos de matrícula y complementarios de estudiantes de pregrado con parentesco de hermanos.</t>
  </si>
  <si>
    <t xml:space="preserve">Descuento por estudiantes hermanos.
Revisada la muestra seleccionada de historias académicas de estudiantes matriculados en la Universidad del Cauca, y confrontada con la base de datos del aplicativo Sistema Integrado de Matrícula y Control Académico – SIMCA, se determinó que los estudiantes identificados con cédulas Nos. 1061739975, 1061757848 y 95091908906, son hermanos y fueron admitidos en programas regulares de pregrado, en procesos de admisión codificados en el aplicativo SIMCA con los Nos. 151, 157 y 161, respectivamente.
En los periodos académicos 2012-I, 2013-II y 2014-I, se concedió el beneficio de descuento del 25% sobre los derechos básicos de matrícula al estudiante con identificación No. 1061739975, primer hermano admitido, transgrediendo lo señalado en el artículo 3° del Acuerdo 085 de 2008, en cuanto a que este derecho se aplica a cada uno de los hermanos de manera progresiva a partir del segundo de ellos que sea admitido o matriculado. (Subrayado nuestro). (Ver tabla “Descuentos primer hermano admitido y matriculado en pregrado” por $319.000, en el Informe).
</t>
  </si>
  <si>
    <t>El aplicativo SIMCA permite obtener el reporte de los estudiantes que cursan dos programas académicos simultáneamente.  El control para aplicar el descuento se realiza al momento de expedir el segundo recibo.</t>
  </si>
  <si>
    <t>Implementar en  SIMCA una aplicación  que genere alertas frente al descuento sobre los derechos complementarios a quien  cursa simultáneamente dos programas de pregrado.</t>
  </si>
  <si>
    <t>Implementar un mecanismo de control al reconocimiento de descuentos de derechos complementarios de matrícula, al estudiante matriculado en dos programas de pregrado.</t>
  </si>
  <si>
    <t>Deficiencias en la correcta aplicación de la reglamentación interna relacionada con el beneficio de descuento de costos por matrícula financiera por dos programas simultáneos de pregrado, generando pérdida de recursos al dejar de recaudar $408.000.</t>
  </si>
  <si>
    <t>Descuento por matrícula en dos programa de pregrado.
Revisada la muestra seleccionada de historias académicas de estudiantes matriculados en la Universidad del Cauca, y confrontada con la base de datos del aplicativo Sistema Integrado de Matrícula y Control Académico – SIMCA, se determinó que el estudiante identificado con cédula No. 1061764972, cursó simultáneamente los programas regulares de pregrado, Derecho y Contaduría, a los que ingresó en los procesos de admisión codificados en el aplicativo SIMCA con los Nos. 151 y 163, respectivamente.
En los periodos académicos 2013-II, 2014-I y 2014-II, la Universidad concedió descuento por concepto del costo de los servicios computacionales, Biblioteca y Deportes y póliza de seguro estudiantil en la matrícula financiera del programa de Derecho (primer programa al que ingresó el estudiante), como se indica en la tabla siguiente, contraviniendo la norma preestablecida que señala que el beneficio de los descuentos se aplica para la matrícula financiera del segundo programa al que fue admitido (Contaduría). (Ver tabla “Descuento por matrícula en dos programas de pregrado” por $408.000, en el Informe).</t>
  </si>
  <si>
    <t>Vice Academica-DARCA - SIMCA</t>
  </si>
  <si>
    <t>En la Aplicación Web como en la de escritorio de SIMCA, se incluyó el sistema de alertas de la edad para el descuento por voto.
Se implementó en SIMCA 2.0 la interfaz para generar en excel el reporte de registros de descuento por voto según
el usuario (auxiliar de facultad o secretario general) y reporte general (para el administrador de SIMCA),  y para administrar el proceso de registro de descuento por voto, por medio del cual, el administrador de SIMCA puede activar el proceso para los grupos de programas de Pregrado y Posgrado, permitiendo establecer fechas diferentes (si se requiere), con esto, los usuarios podrán utilizar la herramienta para registrar descuentos por voto, únicamente cuando el proceso se encuentre activo para su programa..</t>
  </si>
  <si>
    <t>Implementar una aplicación  que genere alertas frente a la edad, cuando no sea procedente el descuento por voto del estudiante de pregrado.</t>
  </si>
  <si>
    <t>Implementar  un mecanismo de control al reconcimiento de descuento por voto.</t>
  </si>
  <si>
    <t>Deficiencias en la aplicación de la reglamentación interna y externa relacionada con el descuento por el ejercicio del derecho al voto y debilidades en el establecimiento de controles para la exigencia de requisitos que soporten la liquidación de este reconocimiento en la matrícula financiera.</t>
  </si>
  <si>
    <t>Aplicación beneficio por votación.
Los comicios electorales anteriores a la vigencia 2013, se celebraron el 30 de octubre de 2011, los cuales tienen efecto para el descuento del 10% en el valor de la matrícula financiera entre el periodo académico 2012-I y el 2014-I, por haberse  celebrado nuevos comicios el 09 de marzo de 2014.
Analizada la información contenida en la base de datos del aplicativo Sistema Integrado de Matrícula, Registro y Control – SIMCA, específicamente los campos “Identificación”, “Nacimiento”, “Código Concepto” en el cual se seleccionó el registro “Voto”, se constató que a la fecha de las votaciones del 30 de octubre de 2011, los estudiantes identificados con Nos. 1061767015, 1061771319, 1088327628, 93121007809, 95030413130, 1061765194 y 1081415820, de acuerdo con la copia del documento de identidad que reposa en las historias académicas, no habían cumplido la mayoría de edad y por tanto no tenían la cédula de ciudadanía, requisito exigido para sufragar.
Sin embargo, examinadas las matrículas financieras de los estudiantes relacionados en el párrafo anterior, se determinó que la Universidad reconoció en forma indebida este descuento en los periodos y valores señalados en la siguiente tabla: (Ver tabla “Estudiantes beneficiarios de descuento por votación” por $888.000, en el Informe).
De otra parte, se constató que se concedió descuento del 10% como beneficio por el ejercicio del sufragio a los estudiantes identificados con los Nos. 1061746449 ($32.000 por cada periodo del 2013-I y II) y 92091731896 ($48.000 por cada periodos del 2013-I y II), sin que se evidencie copia del certificado electoral que acredite el derecho a este beneficio, presentándose un detrimento fiscal por $160.000.oo</t>
  </si>
  <si>
    <t xml:space="preserve">El aplicativo SIMCA hace el reporte de los candidatos a Matrícula de Honor con la parametrización de los contenidos normativos contenidos en el acuerdo 085 de 2008. El listado hace una ordenación rigurosa de los promedios superiores a 4.0 (cuatro punto cero).
El técnico de cada programa hace la revisión de los listados y verifica el cumplimiento de los requisitos para el otorgamiento de la matrícula de honor por cada programa y semestre.
Se envía reporte a la Decanatura y Secretaria de cada Facultad informando los estudiantes que van a ser merecedores del reconocimiento.
En la plataforma de administrador se registra el descuento por el técnico y se lleva el Histórico de los descuentos asignados.  De manera inmediata en la página de los estudiantes se aprecia el otorgamiento del reconocimiento.  En el histórico de los recibos de pago de la matricula financiera queda incluido el descuento y otorgamiento se hace explicito.  El sistema reporta los consolidados de los beneficiarios de los estímulos académicos y financieros. Se anexa ejemplo de reporte que se hace al SPADIES.   </t>
  </si>
  <si>
    <t xml:space="preserve">Registro documental </t>
  </si>
  <si>
    <t>Generar semestralmente, previo al período de matrículas,  un soporte documental  sobre los estudiantes de pregrado que hayan obtenido matrícula de honor y se hacen beneficiarios del descuento en  los derechos de matrícula.</t>
  </si>
  <si>
    <t>Establecer controles efectivos al reconocimiento de descuentos por matrícula de honor de los estudiantes de pregrado.</t>
  </si>
  <si>
    <t>Deficiencias en el establecimiento de controles para la exigencia de requisitos que soporten la liquidación de este reconocimiento en los derechos de matrícula al momento de concederlos.</t>
  </si>
  <si>
    <t>Estímulo por desempeño académico.
Revisada la información contenida en los documentos que reposan en las historias académicas de estudiantes matriculados en la Universidad del Cauca, (sobre una muestra seleccionada) y comparada con  los registros del aplicativo Sistema Integrado de Matrícula y Control Académico – SIMCA, se constató que se concedió estímulo por desempeño académico del 100% de los derechos básicos de matrícula, por matrícula de honor, a los estudiantes identificados con Nos. 1061780495 ($776.000 periodo 2013-1), 1061751671 ($853.000 periodo 2013-1), 1061774932 ($661.000 periodos 2013-1 y 2013-2) y 95072502630 ($349.000 periodo 2013-2), sin que se evidencien registros documentales que acrediten el reconocimiento del estímulo que soporten a la vez la liquidación en los derechos de matrícula y complementarios.
Posterior a la comunicación de la observación, la Universidad certifica y anexa soportes del cumplimiento de los requisitos exigidos, fechadas en noviembre de 2014.</t>
  </si>
  <si>
    <t xml:space="preserve">Ante la imposibilidad técnica de enlazar directamente la información de la base de datos de recursos humanos con SIMCA, se habilitó un acceso directo de consulta y verificación de la base de recursos humanos en la que se encuentran los datos de parentesco de los funcionarios de la Universidad.
Con ello se tiene una fuente de información fiable con la que además se evita atribuir al usuario trámites innecesarios. </t>
  </si>
  <si>
    <t xml:space="preserve">Porcentaje de registros de verificación
</t>
  </si>
  <si>
    <t>Realizar consultas del SRH con el objeto de verificar  la condición de servidor universitario activo, de quien se  acredita el parentesco  para efectos del beneficio de descuento en los derechos de matrícula para los estudiantes de pregrado de  la Universidad. (cruce información) interfaz recursos humanos.</t>
  </si>
  <si>
    <t>Establecer controles  efectivos a la recepción de la documentación de los  estudiantes  en lo relativo  a la comprobación del parentezco como factor de descuento por matrícula.</t>
  </si>
  <si>
    <t>Deficiencias en los procedimientos para dar cumplimiento a la normatividad interna relacionada con los beneficios de descuentos en los derechos de matrícula de estudiantes de pregrado, por debilidades en la aplicación de controles en el reconocimiento de estímulos a personal activo de la Universidad.</t>
  </si>
  <si>
    <t xml:space="preserve">Estímulos para personal activo.
Revisada la información de los documentos que reposan en las historias académicas de 79 estudiantes matriculados en la Universidad del Cauca y confrontada con la base de datos del aplicativo Sistema Integrado de Matrícula y Control Académico – SIMCA, se constató que se concedió a los estudiantes con identificación Nos. 1061783218 (2013-1), 95010810303 (2013-1 y 2013-2), 1061780495 (2013-2), 1061781773 (2013-1), 92100350337 (2013-1), 95072502630 (2013-1), el 70% de descuento sobre los derechos básicos de matrícula como beneficiarios de estímulos, sin que se acreditaran los documentos exigidos en la norma precitada en el Parágrafo Quinto del artículo 2.
Posterior a la comunicación de la observación, la Universidad expide certificaciones de  vinculaciones laborales de funcionarios, con fecha noviembre de 2014 y adjunta registros civiles que demuestran parentesco.
</t>
  </si>
  <si>
    <t>Vice Academica-DARCA-SIMCA</t>
  </si>
  <si>
    <t xml:space="preserve">Durante el segundo Periodo Académico de 2015 se adelantó una revisión física de las Historias académicas con el fin de actualizar los datos de los terceros. Como resultado de esa acción se obtuvo un listado de estudiantes con  documentos desactualizados por alcanzar la mayoría de edad y se adelantó una convocatoria masiva para actualizar la información.
En SIMCA se implementó una estrategia para que el sistema bloquee el acceso de manera automática a los estudiantes que, una vez cumplida  la mayoría de edad y transcurridos 30 días  no actualicen  sus datos personales. Esta
estrategia incluye una alerta que  muestra el sistema a estos estudiantes,
</t>
  </si>
  <si>
    <t>Registro de seguimiento semestral.</t>
  </si>
  <si>
    <t>Hacer seguimiento semestral  a los estudiantes que cumplen la mayorìa de edad y tramitar la actualización de los datos de identificación en la historia académica y en SIMCA.</t>
  </si>
  <si>
    <t>Establecer mecanismos de actualización de los documentos de identificación obrantes en las historias académicas de los estudiantes, durante su permanencia en la Universidad del Cauca.</t>
  </si>
  <si>
    <t>Deficiencias en los procedimientos internos para dar cumplimiento a la normatividad institucional relacionada con la validación de la información que aporta el estudiante de pregrado para liquidar los derechos de matrícula y complementarios, y por debilidades en la aplicación de controles establecidos en el procedimiento “Matrícula financiera y académica estudiantes de primer semestre”</t>
  </si>
  <si>
    <t>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e) En la historia académica del estudiante identificado con No. 1061730211, no obra los documentos soportes que determinan los factores para el cálculo de los derechos básicos de matrícula.
f) La información registrada en SIMCA en el campo “Dirección” no coincide con la dirección que revela el recibo de energía presentado por los estudiantes identificados con Nos. 1061730972, 1061766433, 1061772496, 1061769184, 1061763174, 1061768766, 97051405106, 1061764972, 1061781982.
g) Se evidenciaron inconsistencias entre la información registrada en SIMCA en el campo “MUNICIPIO PROCEDENCIA” con respecto al municipio indicado en el recibo de energía, en el caso de los estudiantes identificados con Nos.  95073108110, 96101925088, 96011202850, 96061800945, 96091904761, 96110210652, 1061764972, 1061781982, 1061775207, 95080818689.
h) Para determinar el estrato socio económico, la Universidad aceptó recibo de energía expedido con un año de anterioridad a la fecha de matrícula, (estudiante con identificación No. 1061746449) desatendiendo lo que ella misma regula en cuanto a “presentar el más reciente recibo de pago por concepto de energía eléctrica”. En otro caso, acepta el recibo del acueducto (estudiante con identificación No. 1061746449), y al estudiante identificado con No. 1061763174 se le acepta el recibo de energía sin registros de consumo del servicio por varios meses, lo que genera incertidumbre de la residencia del núcleo familiar. (Subrayado nuestro).
Los datos registrados en SIMCA en el campo “Pensión” no coinciden con el valor de la pensión del grado once certificada por el colegio de los estudiantes identificados con Nos. 1061769184, 1061763174,  1061768766, 97051405106, 95080818689</t>
  </si>
  <si>
    <t>Tanto en la Aplicación Web como en la de escritorio del SIMCA, se incluyó el sistema de controles para la exigencia de requisitos que soporten la liquidación de este reconocimiento en la matrícula financiera. De otra parte, la Universidad realiza revisión previa a la entrega de los documentos ante la Dirección</t>
  </si>
  <si>
    <t>Porcentaje de situaciones verificadas</t>
  </si>
  <si>
    <t>Aplicar métodos de verificación  a la información aportada por el estudiante admitido para comprobar  el estrato socioeconómico</t>
  </si>
  <si>
    <t>Aplicar controles a la información  aportada por los  inscritos,  para la liquidación de la  matrícula  financiera.</t>
  </si>
  <si>
    <t xml:space="preserve">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t>
  </si>
  <si>
    <t>Vicerrectoría de Cultura y Bienestar - División Salud Integral</t>
  </si>
  <si>
    <t xml:space="preserve">
La Resolución Rectoral 950 de 201 5  creó los Comités  transitorio de Bienestar Estudiantil y el  Interno Transitorio de las Residencias Universitarias;   y entre sus funciones se  asigna las de estudiar y decidir  las solicitudes de residencias; resolver aspectos de utilización,  pérdida de cupos y sanciones, e informar peiódicamante sobre su utilización, entre otras.
Según actas de sesiones del Comté Transitorio números 7.3-1.10/03 del 09/02/22016,  7.3-1.10/26 del 06/05/22016  y formato de solicitud de modificación del procedimiento de aaceso a residencias universitarias PE-GS-2.2.1-FOR-1 del 17/06/2016, se evidencia las decisiones tomadas por el comité para regular el ingreso y permanencia de los usuarios del servicio de residencias.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</si>
  <si>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Registro de política o decisión formalizada</t>
  </si>
  <si>
    <t>Formalizar una política o decisión que regule el acceso al beneficio de Residencias Estudiantiles  en condiciones de igualdad.</t>
  </si>
  <si>
    <t>Aplicar medidas que garantice el otorgamiento de beneficios estudiantiles en condiciones de equidad.</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</si>
  <si>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</si>
  <si>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 xml:space="preserve">c) Sobre la información presentada por los aspirantes a cupos del programa de residencias, no se hace validación de la misma, como se evidencia en los documentos reportados por los estudiantes (hermanos) identificados con cédula 1.061.742.153, 1.085.909.234 y 1.085.914.457, que en cumplimiento de los literales d) y e) del artículo 9° del Acuerdo 040 de 2003, presentaron declaración de vecindad ante notario en un municipio, las copias de la factura para pago del servicio de energía son de otro municipio y las direcciones del domicilio registradas en el Sistema Integrado de Matrícula y Registro Académico – SIMCA son de Popayán.  Además, a los hermanos identificados con cédulas 1.085.909.234 y 1.085.914.457, el Comité de Bienestar Estudiantil adjudicó dos (2) cupos en el programa para el 2012-I, a pesar que la hermana identificada con C.C. 1.061.742.153 ya era beneficiaria desde periodos anteriores, desconociendo el principio de equidad frente a otros estudiantes de la población universitaria que cumplen con los requisitos generales y de rendimiento académico que también los hacen merecedores de este beneficio. 
</t>
  </si>
  <si>
    <t xml:space="preserve">Oficio No. 7,3-1,10/65/511  de fecha 7 de noviembre de 2014 y documentos requeridos.   en donde se solicita a los adjudicatarios (hermanos) nuevamente el certificado de vecindad y los 3 últimos recibos de la energía, los cuales fueron entregados por los adjudicatarios y reposan en las carpetas de cada uno, además se anexo la certificación por parte de Centrales Eléctricas de Nariño en donde se afirma que el servicio de la energía "ubicado en la vereda San José de Chillanquer del municipio de Guachucal, donde el recuado se realiza en el municipio de Sapuyes el cual pertenece a la Seccional Túquerres".
</t>
  </si>
  <si>
    <t>Porcentaje de  verificación del lugar de procedencia de los beneficiarios.</t>
  </si>
  <si>
    <t xml:space="preserve">Confrontar la información de los beneficiarios de Residencias Estudiantiles, respecto de su declaración de vecindad, verificando su lugar de origen. </t>
  </si>
  <si>
    <t>Aplicar controles a la información  de los adjudicatarios de cupos de Residencias Estudiantiles, para determinar el otorgamiento del beneficio.</t>
  </si>
  <si>
    <t>En Acta 7.3-1.10/82 del 22 de julio de 2015, se discutieron y se tomaron deciciones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Divión de Salud Integral relacionado con la adjudicación de cupos en residencias estudiantiles.</t>
  </si>
  <si>
    <t>Informe  semestral de novedades al Comité de Residencias.</t>
  </si>
  <si>
    <t>Verificar  através de  SIMCA,  al finalizar cada semestre,   el rendimiento académico de los beneficiarios de residencias estudiantiles e informar sus novedades al Comité de Bienestar Estudiantil o la autoridad  competente en la adjudicación, para la decisión del retiro del beneficio.</t>
  </si>
  <si>
    <t xml:space="preserve">Aplicar controles a la situación académicas de los beneficiarios de Residencias Estudiantiles, para determinar la continuidad del beneficio.
</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</si>
  <si>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</si>
  <si>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b) Al estudiante identificado con cédula 1123202401, código 17101049, el Comité de Bienestar Estudiantil lo benefició adjudicándole un cupo del programa de residencias “condicionado” para el periodo 2012-I, sin advertir que al momento de presentar su solicitud de adjudicación (periodo académico 2011-II) solo tenía matriculado el 50% de asignaturas, de acuerdo con el resultado del estudio socio familiar y económico presentado por la Trabajadora Social de la Universidad el 24-04-2012; además, según registros del SIMCA en el periodo 2012-I matriculó repetición de asignaturas.  Adicionalmente, en el oficio 7.1-1.10-35/295 del 22-05-2012, firmado por la Profesional Especializado de la División de Salud Integral, con el cual se le notifica la adjudicación de cupo condicionado por bajo rendimiento se señala "…ya que su rendimiento académico es bajo y debe mejorarlo al finalizar el primer semestre académico de 2012 (2011-2) para continuar con el cupo en estas instalaciones", estas actuaciones contravienen lo establecido en el literal d) del Artículo 11° y el literal h) del artículo 17° y el artículo 20° del Acuerdo 40 de 2003.</t>
  </si>
  <si>
    <t>En los meses de junio y diciembre de 2015 se comparó los listados de adjudicatarios de residencias universitarias, formato excel (Archivo digital carpeta: residencias universitarias - listados adjudicatarios), con el listado de adjudicatarios del aplicativo: residencias, en el sistema SIMCA, lo que permitió evidenciar el registro de todos los estudiantes adjudicatarios de residencias activos.</t>
  </si>
  <si>
    <t xml:space="preserve">Reportes de adjudicatarios unificados </t>
  </si>
  <si>
    <t>Conciliar información sobre los beneficiarios de Residencias Estudiantiles entre SIMCA y la División de Salud Integral.</t>
  </si>
  <si>
    <t>Residencias Universitarias.
Revisada y analizada la información contenida: a) en las carpetas de estudiantes beneficiarios del Programa Residencias Universitarias, b) en las bases de datos suministradas por los funcionarios responsables del Programa y c) en el Sistema Integrado de Matrícula y Control Académico – SIMCA, se evidenciaron las siguientes situaciones: 
a) La Universidad no da cumplimiento al literal h) del artículo 17 y al artículo 20 del Acuerdo 40 de 2003, que hacen referencia a la repetición de asignaturas y al condicionamiento que genera tal situación para el estudiante beneficiario del programa de residencias universitarias; sobre la información reportada en el aplicativo SIMCA de los registros de matrícula de estudiantes de pregrado periodos académicos I y II de la vigencia 2013, se evidenció que para el primer periodo 93 estudiantes fueron beneficiarios del programa, de los cuales 35 registraron repetición de asignaturas y en el segundo periodo se beneficiaron 95 de los cuales 32 registraron repetición de asignaturas.  Comparado el registro del aplicativo SIMCA -beneficiarios del programa residencias universitarias 93 y 95 estudiantes, periodo I y II de 2013,  con la información presentada por la Oficina de Trabajo Social de la División de Salud Integral, que reportó los residentes en el año 2013 en 143 estudiantes, se evidencia diferencias entre las diversas fuentes de información que afectan la integridad de la misma.</t>
  </si>
  <si>
    <t>En Acta 7.3-1.10/82 del 22 de julio de 2015, se discutieron y se tomaron desiciones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División de Salud Integral relacionado con la adjudicación de cupos en residencias estudiantiles.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</si>
  <si>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Evidencias</t>
  </si>
  <si>
    <t xml:space="preserve">Número de actividad en el PM. </t>
  </si>
  <si>
    <t xml:space="preserve">Mejoramiento en el proceso archivistico, en cuanto a los soportes de aprobación de presupuesto, los cuales se encuentran a cargo de la técnica en presupuesto y contabilidad en el legajo código Nº 10.1-52.33-1.  </t>
  </si>
  <si>
    <t>Archivo de gestión atemperado a la norma.</t>
  </si>
  <si>
    <t>Manejo de los documentos aplicando las normas.</t>
  </si>
  <si>
    <t>Garantizar la disponibilidad de la información en forma ágil y ordenada  para la consulta de las partes interesadas.</t>
  </si>
  <si>
    <t>Inaplicación de las directrices en materia archivistica en las operaciones de la Unidad.</t>
  </si>
  <si>
    <t>Deficiencias en la gestión documental:           -Documentos en papel fax.  (pag.26)
-El Acta de aprobación del presupuesto 2014 no adjunta los anexos.</t>
  </si>
  <si>
    <t>Se verifica en el sistema Finanzas  los ajustes practicados a la cuenta Acreedores a 30 de junio de 2016</t>
  </si>
  <si>
    <t>Registro cuenta depurada</t>
  </si>
  <si>
    <t>Depurar  el saldo de la cuenta acreedores.</t>
  </si>
  <si>
    <t xml:space="preserve">Hacer seguimiento y depurar los saldos de la cuenta acreedores. </t>
  </si>
  <si>
    <t>No se efectúa  seguimiento a los cheques no cobrados o por reclamar.</t>
  </si>
  <si>
    <t>La cuenta acreedores no tiene depura-ción de sus saldos, especialmente  a los cheques no cobrados o por reclamar para el reintegro a los fondos universitarios.</t>
  </si>
  <si>
    <t xml:space="preserve">A través del Comité Técnico cientifico de la Unidad de Salud, se  viabiliza la autorización de los medicamentos No Pos a los afiliados de la Unidad de Salud, tengan o no plan complementario, lo que se evidencia en las actas del 01 al 42 de 2015, según cuadro entregado por la secretaría del Comité técnico cientifico de la Unidad de Salud. 
</t>
  </si>
  <si>
    <t>Registro del control</t>
  </si>
  <si>
    <t>Controles mejorados</t>
  </si>
  <si>
    <t>Mejorar los controles entre el los actores que se involucran en la prescripción y entrega de medicamentos.</t>
  </si>
  <si>
    <t xml:space="preserve">Falta de comunicación entre el equipo médico y area de farmacia </t>
  </si>
  <si>
    <r>
      <t xml:space="preserve">hay debilidades en el manejo de los inventarios de medicamentos ejmplo:
- Se </t>
    </r>
    <r>
      <rPr>
        <sz val="8"/>
        <rFont val="Arial"/>
        <family val="2"/>
      </rPr>
      <t>formulan medicamentos no  Post a usuarios sin plan complementario, y demás contenidos en el numeral 5.2 del informe .</t>
    </r>
  </si>
  <si>
    <t xml:space="preserve">Procedimiento Código: PA-GU-10-PR-5 de Legalización de avances, publicado en el portal institucional. </t>
  </si>
  <si>
    <t>Procedimiento</t>
  </si>
  <si>
    <t>Aplicar procedimiento para tramite de avances.</t>
  </si>
  <si>
    <t>Ajustar el otorgamiento de avances a lo preceptuado en la Institución</t>
  </si>
  <si>
    <t>Inobservancia de los directrices que establece las regulaciones generales e internas.</t>
  </si>
  <si>
    <t>El procedimiento de otorgamiento y legalización de avances no se ajusta a las normas reglamentarias, además de que en algunos casos ha sustituido al proceso contractual, con desconocimiento de los principios de la contratación pública: planeación, economía, publicidad, transparencia.</t>
  </si>
  <si>
    <r>
      <t xml:space="preserve">Se ajustaron contablemente en cuentas de orden lo correspondiente a cartera a favor, hasta que se haga efectivo el respectivo ingreso. Ajustes contables en el programa FINANZAS PLUS CMDC S901 20150043-44-45-46-47-48 y 189. Cuando la cartera vencida sea mayor a un año se aplicará el Acuerdo 052 de 2009 en lo relativo a provisiones.
</t>
    </r>
    <r>
      <rPr>
        <sz val="8"/>
        <color indexed="10"/>
        <rFont val="Arial"/>
        <family val="2"/>
      </rPr>
      <t xml:space="preserve">
</t>
    </r>
  </si>
  <si>
    <t>registro de  reclasificación de la cuantía en la cuenta que corresponda.</t>
  </si>
  <si>
    <t>Reclasificar las cuentas de Deudores en cuentas de orden, hasta que se haga efectivo su respectivo Ingreso.</t>
  </si>
  <si>
    <t xml:space="preserve">Adecuar la información contable a las característics cualitativas exigidas por el RCP, registrando y atemperando las operación a la doctrina contable pública.
spectiva .
</t>
  </si>
  <si>
    <t>Revelación de información incompleta en cuanto a valores por cobrar,  identificación de  sus responsables; no evidencia la clasificación de la cartera y la estimación de la provisión conforme al Acuerdo 052/2009 que aprueba el reglamento interno de cartera (Art. 22 y ss.).</t>
  </si>
  <si>
    <t>La información de Deudores es inconsistente entre las fuentes de Finanzas plus, balance e informes de apoyo de la auditoria medica, especialmente con lo relacionado con recobros.</t>
  </si>
  <si>
    <t xml:space="preserve">El Comité técnico de la Unidad de Salud reliza con transparencia el proceso de las inversiones, las cuales se pueden evidenciar a través de las actas  No.10,1-1,56-001,002 y 003 de 2015. De igual manera se encuentra en trámite de aprobación y publicación el procedimiento de inversiones, se estima fecha de publicación 31 de julio de 2016.
</t>
  </si>
  <si>
    <t>Documentar el procedimiento para el manejo de las inversiones</t>
  </si>
  <si>
    <t>Señalar el procedimiento de colocación de recursos que oriente la proyección de excedentes financieros temporales, las deci-siones de inversión y la actualización de los títulos a su realidad económica.</t>
  </si>
  <si>
    <t>Controles deficientes al procedimiento de inversiones.</t>
  </si>
  <si>
    <t>Debilidades en el proceso de inversiones que afectaron la objetividad y transparen-cia en la selección y adjudicación, en posible riesgo de afectación patrimonial por menor rentabilidad y ocurrencia de eventuales litigios. Adicionalmente, la titularidad de algunos documentos que incorporan los derechos se encuentran a nombre de la Universidad del Cauca, sin identificar la procedencia de los recursos como lo exige el artículo 9 del acuerdo Nº 021 de 2012.</t>
  </si>
  <si>
    <t xml:space="preserve">Se elaboran actas mensuales de concilicación de la información entre las cuentas de almacen y contabilidad Nos.10,1-1-56-003,006 y 009 de 2016. Respecto a la actualización de bienes y costo histórico, la Unidad de Salud se encuentra vinculada al proceso iniciado por la Universidad del Cauca para la implementación de las normas NICSP, el cual finaliza el 31 de diciembre de 2016, y en donde de definirán los lineamientos a seguir en estos aspectos, de acuerdo a esta normatividad, por lo cual se solicita se conceda este plazo para el plan de mejoramiento.                                                                                                                                                                                                                                                                                                                                                                                                                                                                                                                                                                                                                                                                                                                                                                                                                                                                                                                                                                                                                                                                                                                                                                                                                                                                                                                                                                                                                                                                                                                                                                                                                                                                                                                                             </t>
  </si>
  <si>
    <t>Registros de la actividad de  conciliación</t>
  </si>
  <si>
    <t>conciliaciones de la información</t>
  </si>
  <si>
    <t>Reconocer y revelar todos los hechos económicos, procurando en todo caso la satisfacción de las cualidades de la información.</t>
  </si>
  <si>
    <t>Inobservancia a los lineamientos generales   que aplican a la información contable,</t>
  </si>
  <si>
    <t xml:space="preserve">Se hallaron diferencias entre el sistema de información  finanzas plus, balance e informes de apoyo a la auditoría médica; se concretan en las cuentas: Equipo médico y Científico, Equipo de comunicación, Equipo de comedor, despensa y hotelería; Terrenos, Edificaciones y propiedades de Inversión (diferencias entre registros contables y costo histórico); falta de registro de las mejoras y adiciones; y desactualización de los bienes desde el año 2003.
</t>
  </si>
  <si>
    <t xml:space="preserve">En los estados financieros a 31 de diciembre de 2015, publicados en el portal de la Unidad de Salud, se evidencian las cuentas de orden deudoras y acreedoras.  </t>
  </si>
  <si>
    <t>Estados financieros que incluyan las cuentas de orden</t>
  </si>
  <si>
    <t>Incluir en los estados financieros todas las cuentas de orden generadoras de hechos económicos.</t>
  </si>
  <si>
    <t>Inobservancia a los lineamientos generales   que aplican a la información contable</t>
  </si>
  <si>
    <t>Las cuentas de orden deudoras y acree-doras, representativas de hechos genera-dores de derechos y obligaciones no se presentan en el Balance.</t>
  </si>
  <si>
    <t>Las notas contables a los estados financieros a 31 de diciembre de 2015, publicadas en el portal de la Unidad de encuentran ajustadas a los lineamientos del régimen de contabilidad pública.</t>
  </si>
  <si>
    <t>Registros</t>
  </si>
  <si>
    <t>Notas con información relevante.</t>
  </si>
  <si>
    <t>Informar de manera completa todo aquello que sea necesario para comprender y evaluar correctamente la situación financiera,y los cambios que la Unidad hubiere experimentado en un periodo determinado.</t>
  </si>
  <si>
    <t>Elaboración de las notas contables general y específica, se realizan sin satisfacer las cualidades de la información.</t>
  </si>
  <si>
    <t>Las notas a los estados contables no cumplen con el objetivo de revelar la información adicional general y/o específica, necesaria a la adecuada interpretación cuantitativa y cualitativa de la realidad y prospectiva de la Unidad.</t>
  </si>
  <si>
    <t>Se verifica carpeta  10.1-156 que contiene las actas 001-002-003-004-005-006-007-008-009-010-11-012-017-021-023 de conciliacion de saldos entre las areas de farmacia, almecen, tesoreria y contabilidad y contratacion; por lo tanto se evidencia cumplimiento en  la accion mejoradora.</t>
  </si>
  <si>
    <t>Registros de la actividad de  conciliacion</t>
  </si>
  <si>
    <t>Conciliar la información de los estados financieros con los  reportes de las unidades proveedoras de dicha información.</t>
  </si>
  <si>
    <t>La información de los estados financieros no se concilia con las fuentes proveedoras.</t>
  </si>
  <si>
    <t>Los estados financieros se formulan sobre bases inconsistentes que impiden el objetivo de ser una herramienta confiable para determinar su proyección en el tiempo y demostrar la posición de la Unidad respecto de su situación financiera, económica, social y ambiental producto de todas sus operaciones.</t>
  </si>
  <si>
    <t>Se verifica la carpeta de ejecuciones presupuestales, contiene graficas y cuadros relativos, sin embargo se requiere analisis a cifras y proporciones reflejadas en los informes El informe de ejecucion de ingresos no presenta mayor explicacion  Porcentaje de avance 80%</t>
  </si>
  <si>
    <t>Informes de ejecución presupuestal</t>
  </si>
  <si>
    <t>Informes de ejecución con interpretación de resultados.</t>
  </si>
  <si>
    <t>Facilitar la toma de decisiones administrativas de manera oportuna tomando como referente los informes de presupuesto.</t>
  </si>
  <si>
    <t>Los informes de ejecución presupuestal no incorpora los elementos necesarios para medir y evaluar los resultados.</t>
  </si>
  <si>
    <t xml:space="preserve">Los informes de ejecución presupuestal  no cumplen con el objetivo de servir como herramienta de evaluación, seguimiento y control al manejo de recursos y de rendir cuentas a los interesados. </t>
  </si>
  <si>
    <t xml:space="preserve">Se verificó la carpeta que contiene  la autorización de los traslados internos, evidenciando el cumplimiento de la accion mejoradora. </t>
  </si>
  <si>
    <t>Registro de verificación de requisitos y trámites</t>
  </si>
  <si>
    <t>Atemperar la modificación  del presupuesto a los requisitos y trámites establecidos.</t>
  </si>
  <si>
    <t xml:space="preserve">Ceñir las modificaciones del presupuesto a las directrices que en la materia  dispone las regulaciones generales e internas de la Institución. </t>
  </si>
  <si>
    <t>Inobservancia a los lineamientos generales e internos que aplican a la modificación del presupuesto.</t>
  </si>
  <si>
    <t xml:space="preserve">Se efectuaron traslados internos entre rubros presupuestales, con desconocimiento de la competencia asignada reglamentariamente al Director de la Unidad.
</t>
  </si>
  <si>
    <t>Se presenta un documento  borrador del procedimiento para programacion del presupuesto, para presentarlo  a las instancias competentes para su aprobacion</t>
  </si>
  <si>
    <t>Procedimiento mejorado</t>
  </si>
  <si>
    <t>Ajustar integralmente el procedimiento aplicable a preparación, ejecución y evaluación  del presu-puesto  de la Unidad.</t>
  </si>
  <si>
    <t xml:space="preserve">Mejorar  el procedimiento aplicable al ciclo de la  programación presupuestal,  para convertir el presupuesto en una herramienta que garantice el  logro de objetivos y  metas de los planes y programas.  </t>
  </si>
  <si>
    <t>Aplicación de inadecuados mecanismos en las fases de programación presupuestal, y de insumo  para la toma de decisiones.</t>
  </si>
  <si>
    <t>El Presupuesto no contribuye a garantizar el logro de los objetivos y metas de los planes y programas, por el bajo nivel de planeación de las diferentes fases del ciclo, y la falta de análisis a su ejecución; además el acervo de normas dispersas en materia de competencias en la aprobación del PAC y su falta de coordinación y control como herramienta básica para la ejecución presupuestal.</t>
  </si>
  <si>
    <t xml:space="preserve"> Procedimientos documentados</t>
  </si>
  <si>
    <t>Ajustar y/o documentar procedimientos específicos  a su gestión.</t>
  </si>
  <si>
    <t>Faltan procedimientos documentados y actualizados para la operación financiera y contable.(pag 54), entre otros: 
-  Para la elaboración, modificación y seguimiento al PAC(pag. 21).
 -Desactualización del procedimiento otorga-miento y legalización de avances</t>
  </si>
  <si>
    <t>El documento de politicas especificas para la Unidad de Salud, no contempladas en la resolucion 837 de 2011 paralelamente se esta realizando con el equipo universitario que trabaja la convergencia a las Normas Internacionales. La Unidad espera entregarlo a 31 de diciembre de 2016,plazo estipulado por la Contaduría Geeneral de la Nacion para este proceso.</t>
  </si>
  <si>
    <t>documento de políticas</t>
  </si>
  <si>
    <t>Formular e implementar políticas para la operación económica y financiera.</t>
  </si>
  <si>
    <r>
      <t xml:space="preserve">Disponer de políticas y procedimientos ajustados a las normas que guian la operación financiera y contable </t>
    </r>
    <r>
      <rPr>
        <sz val="8"/>
        <color indexed="8"/>
        <rFont val="Arial"/>
        <family val="2"/>
      </rPr>
      <t>de la Unidad de Salud.</t>
    </r>
  </si>
  <si>
    <t>No cuentan con políticas para la operación contable y financiera</t>
  </si>
  <si>
    <t xml:space="preserve"> En la fecha se verificaron comisiones autorizadas en el año 2016  mediante resoluciones del Consejo de Salud a la Direccion de la Unidad, encontrandose conformidad con el acuerdo 010 de 2010 en sus articulos 12.6 y 15.10 . 
No se evidencia el ajuste de la norma objeto de mejora. </t>
  </si>
  <si>
    <t>Norma Interna ajustada.</t>
  </si>
  <si>
    <t xml:space="preserve">Revisar y ajustar las normas internas </t>
  </si>
  <si>
    <t>Disponer de  normas internas que orienten y sustenten el ejercicio aplicable a la gestión de la Unidad de Salud.</t>
  </si>
  <si>
    <t>Debilidades en el Sistema de Control Interno</t>
  </si>
  <si>
    <t xml:space="preserve">Algunas normas internas  presentan vacios (Acuerdo Nº 010 del 2010) (pag.26). </t>
  </si>
  <si>
    <t>P+0'</t>
  </si>
  <si>
    <t>Popayan, Abril 18 de 2016.</t>
  </si>
  <si>
    <t>Jefe OACI</t>
  </si>
  <si>
    <t>Evaluador OACI</t>
  </si>
  <si>
    <t xml:space="preserve">Se documentó el procedimiento  de informacion y atención al usuario, pendiente el envío al Centro de Gestión de la Calidad para su registro e inclusión en Lvmen.
Se tiene el MANUAL DEL USUARIO
Compromiso Unidad de Salud: envarlo a calidad para revisión, aprobación y publicación  Verificación: 30 de octubre de 2016, 
</t>
  </si>
  <si>
    <t>Procedimientos documentado y aplicado</t>
  </si>
  <si>
    <t xml:space="preserve">Definir los procedimientos  de servicio de información y atención  usuario, </t>
  </si>
  <si>
    <t>Desarrollar mecanis-mos para mejorar el nivel de satisfacción del usuario del servicio.</t>
  </si>
  <si>
    <t>Debilidades en la gestion administrativa asistencial.</t>
  </si>
  <si>
    <t>Desde la oficina del SIAU-Trabajo Social, no demuestra información referente a la socialización, difusión  de derechos y deberes de los usuarios, ni registro de indicadores para las vigencias del año 2013 y primer semestre de 2014.</t>
  </si>
  <si>
    <t>X</t>
  </si>
  <si>
    <t xml:space="preserve">Documentar y aplicar un procedimiento  de información y atención  usuario, </t>
  </si>
  <si>
    <t>Definir los procedimientos que garanticen fortalecer la calidad de los servicios prestados por la Unidad de Salud.</t>
  </si>
  <si>
    <t>Debilidades en la gestion administrativa</t>
  </si>
  <si>
    <t xml:space="preserve">No demuestra procesos y procedimientos para la aplicación de encuesta de Satisfacción a los Usuarios, relacionados con la prestación de los servicios de salud, tampoco suministran indicadores. </t>
  </si>
  <si>
    <t xml:space="preserve">
Se diseñó y aplicó   encuesta de satisfaccion en 2015 y 2016  (periodicidad  semestralmente).
Se analizan los resultados y se establecen medidas de mejora.
Resultado de encuesta legajo 10,1-52,46</t>
  </si>
  <si>
    <t>Porcentaje de instrumentos definidos y aplicados</t>
  </si>
  <si>
    <t>Definir y aplicar instrumentos de recolección de percepcion del usuario sobre os servicios que presta la red.</t>
  </si>
  <si>
    <t>Desarrollar estrategias para obtener la percepcion del servicio por el usuario.</t>
  </si>
  <si>
    <t>Debilidades en la gestión administrativa</t>
  </si>
  <si>
    <t>No se evalúa la satisfacción de los usuarios que reciben atención en salud en la misma Unidad y a través de la red de prestadores de servicios.</t>
  </si>
  <si>
    <t>Se disponen de los  legajos de actividades de promoción y prevención.
OCI:  Recomienda utilizar las unidades de conservación establecidas por la Universidad. (legajos tamaño carta), retirrar el material metálicos, no enmendar los tipos documentales, perforar tamaño carta, no doblar los tipos documentales a tamaño carta.</t>
  </si>
  <si>
    <t xml:space="preserve">Porcentaje de legajos organizados </t>
  </si>
  <si>
    <t>Documentos relativos a los programas de promoción y prevención en legajos  según técnicas archivísticas.</t>
  </si>
  <si>
    <t>Organizar los documentos que registran la trazabilidad de la creación de los programas de promoción y prevención conforme los lineamientos de gestión documental.</t>
  </si>
  <si>
    <t xml:space="preserve">
No aplica ya que los cursos se suspendieron</t>
  </si>
  <si>
    <t>Porcentaje de instrumentos establecidos y aplicados.</t>
  </si>
  <si>
    <t>Establecer los instrumentos que registren la  participación de usuarios a los programas terapia ocupacional y su correspondencia con los de  P y P..</t>
  </si>
  <si>
    <t xml:space="preserve">Articular el desarrollo de los programas de P y P a los procesos terapeúticos de los afiliados y beneficiarios de la Unidad, en busca de mayor bienestar y estilos de vida saludables . 
</t>
  </si>
  <si>
    <t xml:space="preserve">
Deficiencias administrativas que justifiquen a la luz de las normas, el desarrollo de los programas de promoción y prevención a través del   programa de terapia ocupacional.</t>
  </si>
  <si>
    <t xml:space="preserve">Oficina del SIAU-Trabajo Social, se evidencian encuestas sobre el “PROGRAMA LABOR-TERAPIA AÑO 2013”. No corresponden a la prestación de servicios de salud. 
</t>
  </si>
  <si>
    <t xml:space="preserve">
www.unicauca.edu.co zona de banners Unidad de Salud.conoce nuestro nuevo portal</t>
  </si>
  <si>
    <t>Porcentaje de actividades de socialización</t>
  </si>
  <si>
    <t>Socializar al usuario los medios dispuestos para las PQRS</t>
  </si>
  <si>
    <t>Articular la Unidad a los medios e instrumentos que dispone la Institución para la atención de PQRS.</t>
  </si>
  <si>
    <t>Desaprovechamiento de los medios que establece la Institución para éste fín-.</t>
  </si>
  <si>
    <t xml:space="preserve">Oficina del SIAU, no demuestra que cuenta con una página web o un link que permita a los usuarios registrar sus PQRS. 
No demuestra procedi-miento, ni evidencias sobre la socialización, difusión, implementación, desarrollo y seguimiento a lo realizado y/o ejecutado en la orientación a los usuarios, la resolución y respuesta a sus PQRS. </t>
  </si>
  <si>
    <t xml:space="preserve">
REGISTRO  de apertura buzon.Se tienenlegajo con  actas de apertura de buzon.10,1-1,56. Año 2015 y 2016
</t>
  </si>
  <si>
    <t>Porcentaje de registros de información</t>
  </si>
  <si>
    <t>registrar conforme al procedimiento establecido para PQRS, la información que se reune en el buzón de sugerencias.</t>
  </si>
  <si>
    <t>Atemperar las actuaciones administrativas a los lineamientos universitarios en la materia.</t>
  </si>
  <si>
    <t xml:space="preserve">Oficina del SIAU:  de la apertura el buzón de PQRS, no se demuestran documen-tos con procedimientos y  registros de dicha información. </t>
  </si>
  <si>
    <t xml:space="preserve">Se cuenta con la documentación de los procedimientos de: 
Peticiones, Quejas, Reclamos y Sugerencias.
Otros mecanismos utilizados: encuestas y buzon de Sugerencias; constan registros de apertura del buzón   10,1-1,56.
</t>
  </si>
  <si>
    <t>Porcentaje de procedimientos definidos</t>
  </si>
  <si>
    <t>El servicio de Atención a los Usuarios, no demuestra la existencia de manuales y procedimientos, implemen-tados para la  atención al usuario como de participación ciudadana.</t>
  </si>
  <si>
    <t xml:space="preserve">
Se reubicó la oficina destinada a prestar los Servicios de Información y Atención al Usuario  para garantizar la independencia en la atención. 
</t>
  </si>
  <si>
    <t>Propuesta y registro de presentación</t>
  </si>
  <si>
    <t>Presentar  propuesta ante la instancia que corresponda  para acondicionar los espacios a las exigencias del servicio.</t>
  </si>
  <si>
    <t>Adecuar  la infraestructura a las exigencias de habilitación.</t>
  </si>
  <si>
    <t>La infraestructura física donde se presta el servicio es  inadecuado a las exigencias actuales para  habilitación.</t>
  </si>
  <si>
    <t>la oficina de atención al usuario no cuenta con la estructura física adecuada que facilite la privacidad, confidencialidad y el respeto por la dignidad del usuario.  Se observa que la atención en el lugar, no es realizada de manera individual o personalizada.</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</si>
  <si>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</si>
  <si>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Porcentaje de actividades realizadas</t>
  </si>
  <si>
    <t xml:space="preserve">Realizar actividades de interiorización del Código de Ética y Buen Gobierno </t>
  </si>
  <si>
    <t>Difundir el Código de Ética y Buen Gobierno a través de diferentes estrategias con el fin de lograr su interiorización.</t>
  </si>
  <si>
    <t xml:space="preserve">No demuestra que realiza talleres, conversatorios y dinámicas que aseguren la participación del mayor número posible de miembros de la organización en la adopción del código de conducta y en forma tal, que sus aportes sirvan como insumos obligatorios en la definición de las pautas de comportamiento ético institucionales. </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</si>
  <si>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</si>
  <si>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Registro Instrumento aplicado</t>
  </si>
  <si>
    <t>Aplicar instrumentos de seguimiento al código de ética.</t>
  </si>
  <si>
    <t xml:space="preserve">Establecer mecanismos  para el seguimiento del  Código de Ética y buen Gobierno, </t>
  </si>
  <si>
    <t>No demuestra la existencia de una estructura administrativa responsable del seguimiento del sistema de gestión ética.</t>
  </si>
  <si>
    <t xml:space="preserve">
El Código de Ética y Buen Gobierno se socializó  en  reunion de grupo, constan en los registros de asistencia a eventos institucionales febrero 2015 
El Código de Ética y Buen Gobierno, se encuentra publicado en la página de la Unidad.
OCI:  Recomienda incluir la socialización en los procesos de inducción y reinducción, dejar los registros.
Utilizar las carteleras y otros medios que dispone la Unidad para su permanente difusión.
</t>
  </si>
  <si>
    <t>Registros de las estrategias y socialización del código de ética.</t>
  </si>
  <si>
    <t xml:space="preserve">establecer y aplicar estrategias de socializacion del código de ética. </t>
  </si>
  <si>
    <t xml:space="preserve">Establecer estrategias para difundir y socializar el código de ética y buen Gobierno. </t>
  </si>
  <si>
    <t>No demuestra los mecanis- mos para difundir y socializar de forma permanente el Código de Ética,  ni se establecen mecanismos que permitan, a través de indicadores, el control sobre el sistema de gestión ética institucional.</t>
  </si>
  <si>
    <t xml:space="preserve">
Se organizó el archivo de gestión de la dirección, historias laborales,  contratacion 2014 y 2015, archivo de habilitación.</t>
  </si>
  <si>
    <t xml:space="preserve">Archivo organizado </t>
  </si>
  <si>
    <t>Organizar el archivo siguiendo las pautas generales aplicables al servicio.</t>
  </si>
  <si>
    <t>Ajustar el manejo de documentos a los  lineamientos técnicos archivistícos.</t>
  </si>
  <si>
    <t>Debilidades en la gestión documental</t>
  </si>
  <si>
    <t>No presentan un archivo organizado por vigencias, no entregan soportes  con información de procesos y procedimientos de los años  2013 y 2014.</t>
  </si>
  <si>
    <t xml:space="preserve">
Se implementó el formato de seguimiento a eventos adversos por medicamentos.Se realizaran  auditorias internas de adherencia a protocolos en segundo trimestre 2016.
Se cuenta con formato reporte ante Invima por eventos adversos asociados a medicamentos.
Compromiso Unidad de Salud:  Realizar verificación de adherencia a protocolos.
Verificación del Avance:  30 de octubre</t>
  </si>
  <si>
    <t>Porcentaje de registros de visitas sorpresivas</t>
  </si>
  <si>
    <t>Visitas sorpresivas de verificación aplicación del procedimiento</t>
  </si>
  <si>
    <t>Reforzar controles de adherencia a protocolos</t>
  </si>
  <si>
    <t>Debilidades en el control de adherencia a protocolos</t>
  </si>
  <si>
    <t>Complicaciones terapeú-ticas medicamentosas secundarias: entrega de medicamentos o instrucciones diferentes al ordenado por el profesional tratante; eficacia reducida o nula o toxicidad por desnaturalización del medicamento, formulación por profesional no autorizado, resistencia anti-biótica, efectos adversos innecesarios o evitables, enmascaramiento de cuadros clínicos.</t>
  </si>
  <si>
    <t>Se realizaran  auditorias internes de adherencia a protocolos en segundo trimestre 2016
Programa de auditorias internas de calidad PE-GS-2.2.1-FOR-7
Compromiso Unidad de Salud:  Realizar verificación de adherencia a protocolos.
Verificación del Avance:  30 de octubre</t>
  </si>
  <si>
    <t>Porcentaje de registros de visitas</t>
  </si>
  <si>
    <t>Con Comité Técnico Científico o instancias de autocontrol o autoevaluación en los servicios, o de control interno en el prestador, que desarrollen los procesos de evaluación y seguimiento de los siguientes riesgos:
Infecciones derivadas de los procedimientos realizados en consultas de odontología general y especializada.</t>
  </si>
  <si>
    <r>
      <t xml:space="preserve">
Se establecieron las  politicas del servicio farmaceútico, según Resolución del Consejo de Salud No. 15 del 2016. </t>
    </r>
    <r>
      <rPr>
        <sz val="8"/>
        <color rgb="FFFF0000"/>
        <rFont val="Arial"/>
        <family val="2"/>
      </rPr>
      <t xml:space="preserve">
</t>
    </r>
  </si>
  <si>
    <t>Documento de políticas y su adopción.</t>
  </si>
  <si>
    <t>Políticas establecidas</t>
  </si>
  <si>
    <t>Establecer políticas que orienten al cumplimiento de los criterios administrativos y técnicos de la gestión farmaceútica.</t>
  </si>
  <si>
    <t>Debilidades en la adherencia a los criterios administrativos  y técnicos generales del Servicio.</t>
  </si>
  <si>
    <t>Con guías establecidas para el correcto uso de  medica-mentos incluyendo controles  al uso de los psicotrópicos y otros que causan  adicción física y psíquica, en caso de ser utilizados por la institución.</t>
  </si>
  <si>
    <t xml:space="preserve">
Se realizó lista de chequeo para evaluar las condiciones de asepsia de las instalaciones locativa.
Se designaron lideres por servicios para su verificacion</t>
  </si>
  <si>
    <t>Registro de estrategias dirigidas al cumplimiento de protocolos.</t>
  </si>
  <si>
    <t>Desarrollar estrategias para el control de los factores de riesgos en el servicio.</t>
  </si>
  <si>
    <t>Desarrollar estrategias que refuercen la adherencia al cumplimiento de los  protocolos.</t>
  </si>
  <si>
    <t>Se incumple con las normas de asepsia, bioseguridad, limpieza, desinfección, esterilización  en los servicios y consultorios de  odontología, laboratorio clínico, consultorios donde se realicen procedimientos (odontología) y en las demás áreas.</t>
  </si>
  <si>
    <r>
      <t xml:space="preserve">
Se establecieron las  politicas del servicio farmaceútico, según Resolución del Consejo de Salud No. 15 del 2016;  Numeral 13 -Baja de medicamentos . </t>
    </r>
    <r>
      <rPr>
        <sz val="8"/>
        <color rgb="FFFF0000"/>
        <rFont val="Arial"/>
        <family val="2"/>
      </rPr>
      <t xml:space="preserve">
</t>
    </r>
  </si>
  <si>
    <t>No cumple con:  Guías establecidas sobre control de infecciones, manejo de antibióticos, productos biológicos y  de pacientes con patologías altamente contagiosas o  sensibles a las infecciones</t>
  </si>
  <si>
    <t>Procedimientos para el control de fechas de expiración y mecanismos de baja de medicamentos.</t>
  </si>
  <si>
    <t xml:space="preserve">
 Se establecieron las  politicas del servicio farmaceútico, según Resolución del Consejo de Salud No. 15 del 2016;  Numeral 9 -prescripción de medicamentos psicotrópicos o que causen adicción.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no incluyen a los medicamentos de control y el documento de políticas de farmacia solo refiere la prescripción de los psicotrópicos.
Compromiso Unidad de Salud:  Enviar al Centro de Gestión de la Calidad los procedimientos para aprobación y publicación.  Verificación: 30 de octubre de 2016.</t>
  </si>
  <si>
    <t>Procedimiento para el manejo de medicamentos de control.</t>
  </si>
  <si>
    <t xml:space="preserve">Estrategías utilizadas:
Página web de la Unidad de Salud; 
Sistema de  Peticiones, Quejas y Reclamos -PQRs y su reporte. 
Instalación de buzón e Informe de la información recogida en dicho buzón de sugerencias;  actas  archivadas  en el legajo codigo: 10,1-1,56.
Notas de interes publicadas en cartelera del  servicio de farmacia, referida a la inhibición de asesor a los pacientes sobre la prescripción de los medicamentos
Se  implementó la asamblea anual de afiliados; realizada en mayo del 2015,  </t>
  </si>
  <si>
    <t>Porcentaje de estrategias desarrolladas</t>
  </si>
  <si>
    <t>Desarrollar estrategias de comunicación efectivas con el usuario del servicio.</t>
  </si>
  <si>
    <t>Fortalecer los mecanismos de comunicación con el usuarios del servicio.</t>
  </si>
  <si>
    <t>Deficiencias de mecanismos de comunicación con el usuario del servicio.</t>
  </si>
  <si>
    <t>En el servicio farmaceutico: No hay información visible al usuario que prohíba la asesoría farmacológica por parte de personal no autorizado.</t>
  </si>
  <si>
    <t xml:space="preserve">
Manual de manejo de residuos hospitalarios, código MA-GT-7,5-PL-5, versión 0 (sub proceso Gestión de la Salud Ocupacional).
</t>
  </si>
  <si>
    <t xml:space="preserve">documento codificado </t>
  </si>
  <si>
    <t>Codificar conforme lo establece el SGC, el  documento de manejo de residuos hospitalarios.</t>
  </si>
  <si>
    <t>Ajustar el manejo de documentos a las  normas y técnicas que permitan  demostrar  el cumplimiento de los requisitos exigibles a la prestación del servicio.</t>
  </si>
  <si>
    <t xml:space="preserve">No se demuestra que cuentan con procedimientos documentados para el manejo de los residuos hospitalarios y similares. </t>
  </si>
  <si>
    <t xml:space="preserve">
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</si>
  <si>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Inventario de guias del servicio.</t>
  </si>
  <si>
    <t>Organizar, custodiar y tener disponibles las guias exigidas para la prestación del servicio.</t>
  </si>
  <si>
    <t>Ajustar el manejo de documentos a las  normas y técnicas que permitan  demostrar  el cumpli- miento de los requisitos exigibles a la prestación del servicio.</t>
  </si>
  <si>
    <t>Debilidades en la gestión documental.</t>
  </si>
  <si>
    <t>No se evidencia y/o describe, la aprobación, adopción e implementación de los protocolos y guías de manejo clínico, tanto de medicina, odontología y enfermería, incluidas las normas técnicas de promoción y prevención.</t>
  </si>
  <si>
    <t>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</si>
  <si>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No fue posible revisar, evidenciar y/o verificar las Guías de Atención en el sistema de información de la entidad, teniendo en cuenta que la historia clínica es sistematizada y los profesionales tienen acceso a las guías clínicas.</t>
  </si>
  <si>
    <t>No demuestra que cuentan con la relación de Guías de Atención adoptadas, adaptadas, actualizadas y vigentes, de acuerdo a la morbilidad.</t>
  </si>
  <si>
    <t xml:space="preserve">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</si>
  <si>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Definir política para la adquisición de bienes e insumos para la  prestación del servicio.</t>
  </si>
  <si>
    <t>Establecer politicas que orienten el cumplimiento de la reglamentación del servicio.</t>
  </si>
  <si>
    <t>Debilidades en el diseño de politicas que aseguren el cumplimiento de los estándares exigidos en el servicio.</t>
  </si>
  <si>
    <t>No demuestra que se tienen definidas especificaciones técnicas para adquirir ni procedimientos técnicos para almacenar y distribuir medicamentos, productos biológicos, reactivos y dispositivos médicos, incluidos los de uso odontológico y en general los insumos asistenciales que utilice la institución.</t>
  </si>
  <si>
    <t xml:space="preserve">Legajo denominado 10.1-52.46 Documentos de Dirección que contiene el informe de ASPROMEDICA, relacionado con el estudio y evaluación técnica del espacio físico de la instalación de equipo de rayos X, reposa en el archivo de gestión de la Unidad de Salud
Legajo denominado 10.1-52.46 Informe Sistema Integrado de Gestión - Habilitación. </t>
  </si>
  <si>
    <t>Porcentaje de lejajos  organizados</t>
  </si>
  <si>
    <t>Documentos en legajos  según técnicas archivísticas.</t>
  </si>
  <si>
    <t>Organizar e inventariar los documentos que registra  el estudio y evaluación  técnica del espacio físico de la instalacion de equipos de rayos x.</t>
  </si>
  <si>
    <t xml:space="preserve">
Debilidades en la gestión documental</t>
  </si>
  <si>
    <t>El área donde funciona el equipo de rayos X , presuntamente no cuenta con el estudio y evaluación técnica del espacio físico de la instalación.</t>
  </si>
  <si>
    <t>Debilidades en la adherencia a los criterios administrativos  y técnicos generales del Servicio Farmacéutico.</t>
  </si>
  <si>
    <t>No demuestran  que se tienen diseñados y que aplican, procedimientos para el manejo de medicamentos y dispositivos médicos, cuyas condiciones de almacenamiento, distribución y entrega, condicionen directamente riesgos en la prestación de los servicios.</t>
  </si>
  <si>
    <t xml:space="preserve">
LEGAJO DE ACTAS D E COMITE DE FARMACIA Y TERAPEUTICA codigo: 10,1-1,56
Acta del 26 de mayo de 2015 (sin numero), Precios de medicamentos
Acta N° 2 del 11 de mayo de 2016, revisión de saldos y estado de contratación proveedores de medidamentos
Acta N° 3 del 17 de junio de 2016, revisión de saldos y estado de contratación proveedores de medidamentos
</t>
  </si>
  <si>
    <t>Legajo de actas del Comité de Farmacia y Terapeútica.</t>
  </si>
  <si>
    <t>Clasificar, almacenar  y custodiar la información relativa a la operatividad del Comité de Farmacia y terapeútica,  acorde a las normas de gestión documental.</t>
  </si>
  <si>
    <t>Ajustar el manejo de documentos a las  normas y técnicas que permitan  administrar  de manera organizada, sistemática, contínua y demostrable  la operatividad del Comité de Farmacia y terapéutica-</t>
  </si>
  <si>
    <t>Debilidades en la gestión de los registros que evidencian la operatividad del Comité.</t>
  </si>
  <si>
    <t>No existe adecuado funcionamiento del Comité de farmacia y terapéutica.</t>
  </si>
  <si>
    <t xml:space="preserve">
-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</si>
  <si>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Documento de Politicas y procedimientos establecidos</t>
  </si>
  <si>
    <t>Políticas y procedimientos establecidos.</t>
  </si>
  <si>
    <t>Establecer politicas y procedimientos que orienten las acciones de adquisición de bienes e insumos requeridos para el servicio.</t>
  </si>
  <si>
    <t>Inexistencia de politicas y procedimientos para el servicio farmaceutico</t>
  </si>
  <si>
    <t>No demuestra que se tienen definidas procedimientos técnicos para adquirir, almacenar y distribuir medicamentos, productos biológicos, reactivos y dispositivos médicos, incluidos los de uso odontológico y en general los insumos asistenciales que utilice la institución.</t>
  </si>
  <si>
    <t>Registro digital de autoevaluación y plan de acción 
Legajo denominado 10.1-1.56 Actas de Reunión 
Acta del 10 de junio de 2016 (Sin número), seguimiento y autoevaluación de estandadres de habilitación consulta externa
Acta del 20 de junio de 2016 (Sin número), actualización autoevaluación servicio farmaceútico
Acta del 23 de junio de 2016 N° 02, evaluación gestión ambiental</t>
  </si>
  <si>
    <t>Registro  de autoevaluación semestral</t>
  </si>
  <si>
    <t>Autoevaluaciones semestrales.</t>
  </si>
  <si>
    <t>realizar autoevaluciones para verificar el cumplimiento de los estándares de habilitación.-</t>
  </si>
  <si>
    <t>No se establecen mecanismos para verificar el cumplimiento de los estándares en la prestación del servicio.</t>
  </si>
  <si>
    <t>El servicio farmacéutico no  cumple con lo dispuesto en las normas y  en el  Sistema de Gestión de la Calidad, para dirigir y evaluar el desempeño del servicio.</t>
  </si>
  <si>
    <t>Se elaboró el Manual de uso y reuso de insumos donde se definen insumos reutilizables y se dan los lineamientos para los mismos.
Fecha del manual: Septiembre de 2015  y actualizado en el 2016, pendientte codificación y aprobación.
Compromiso: La Unidad de Salud lo remitirá al Centro de Gestión de la Calidad para codificación y aprobación.  Verificación 30 de octubre de 2016.</t>
  </si>
  <si>
    <t>Registro de las politicas y su adopción.</t>
  </si>
  <si>
    <t xml:space="preserve">Definir  y adoptar politicas </t>
  </si>
  <si>
    <t>Definir  politicas atemperadas a los lineamientos sobre el reuso de dispositivos medicos</t>
  </si>
  <si>
    <t>Inobservancia de las regulaciones que aplican a la reutilización de dispositivos médicos.</t>
  </si>
  <si>
    <t>No existen normas internas que garanticen la no reutilización de dispositivos médicos, definidos como no reutilizables.</t>
  </si>
  <si>
    <t xml:space="preserve">La Resolución N° 15 del 27 de abril de 2016 establece las politicas del servicio farmacéutico de la Unidad de Salud; la cual se ha socializado con los responsables del área de farmacia. </t>
  </si>
  <si>
    <t>Documento de Politicas y procedimientos</t>
  </si>
  <si>
    <t>Inexistencia de politicas y procedimientos para la operación del servicio farmaceutico.</t>
  </si>
  <si>
    <t xml:space="preserve">En la adquisición de medicamentos y dispositivos médicos, no incluyen la verificación del registro  INVIMA y el programa de Farmacovigilancia y Tecnovigilancia; 
</t>
  </si>
  <si>
    <t xml:space="preserve">
La Resolución N° 15 del 27 de abril de 2016, expedida por el Consejo de Salud;  establece las políticas para el servicio farmaceútico
Procedimientos:
PA-GU-10-PR-1 Selección y  Adquisición de medicamentos.
PA-GU-10-PR-2 Dispensación y salida de medicamentos del inventario de farmacia. 
PA-GU-10-PR-3 Recepción e ingreso de medicamentos
</t>
  </si>
  <si>
    <t>No se tienen en cuenta procedimientos y documentos de selección, adquisición, transporte, recepción,  almacenamiento, conservación, control de fechas de vencimiento, distribución,uso y devolución de medicamentos.
Participación en grupos interdisciplinarios.
información y educación al paciente y a la comunidad sobre uso adecuado y destrucción de medicamentos y dispositivos.</t>
  </si>
  <si>
    <r>
      <rPr>
        <sz val="8"/>
        <color rgb="FFFF0000"/>
        <rFont val="Arial"/>
        <family val="2"/>
      </rPr>
      <t xml:space="preserve">
</t>
    </r>
    <r>
      <rPr>
        <sz val="8"/>
        <rFont val="Arial"/>
        <family val="2"/>
      </rPr>
      <t xml:space="preserve">OPS 055 Nº   DE 2015, nombre del contratista: Sergio Bastidas;adelantó  obras de infraestuctura en consultorios de la Unidad de Salud.
 </t>
    </r>
  </si>
  <si>
    <t>Registros presentación de la propuesta.</t>
  </si>
  <si>
    <t>Presentar propuesta que incluya recursos para adecuar las áreas asistenciales a los requerimientos de habilitación</t>
  </si>
  <si>
    <t>La infraestructura física donde se presta el servicio ya es  ina- adecuada a las exigencias actuales para  habilitación.</t>
  </si>
  <si>
    <t xml:space="preserve">Medicamentos y dispo- sitivos médicos porque  no se garantizan condi- ciones de conservación de medicamentos y dispositivos; 
</t>
  </si>
  <si>
    <r>
      <t xml:space="preserve">
</t>
    </r>
    <r>
      <rPr>
        <sz val="8"/>
        <rFont val="Arial"/>
        <family val="2"/>
      </rPr>
      <t>Se  hizo el sellamiento de la puerta de acceso, con material fibrocemento de 6mm.</t>
    </r>
  </si>
  <si>
    <t>Registros de presentación de propuesta</t>
  </si>
  <si>
    <t>Presentar la propuesta de adecuación locativa incluyendo los recursos.</t>
  </si>
  <si>
    <t>Aplicar mejoras a las instalaciones según criterio de ingeniería para contrarrestar la filtración de aguas lluvias.</t>
  </si>
  <si>
    <t>Debilidades de la infraestructura física</t>
  </si>
  <si>
    <t>Filtración de agua lluvia por debajo de la puerta con afectación al área de  farmacia.</t>
  </si>
  <si>
    <t xml:space="preserve">
Se contrató a  través de Orden de Prestación de Servicios  a Leonardo Espitia para realizar una auditoría externa a los procedimientos y la documentación soporte del inventario de la farmacia, periodo 1 de enero 31 de diciembre de 2015 y de enero- febrero de 2016.
El Informe se recibió el  06 de septiembre de 2016.
En construcción el  Plan de Mejoramiento resultante de la auditoría externa con los responsables del servicio de farmacia, jefe financiero, sistemas y Dirección.</t>
  </si>
  <si>
    <t>Porcentaje de visitas internas realizadas</t>
  </si>
  <si>
    <t>Establecer controles efectivos al cumplimiento de los procedimientos</t>
  </si>
  <si>
    <t>Adoptar mecanismos para la correcta conservación de la vida útil de medicamentos y dispositivos médicos, de tal forma que garanticen seguridad al paciente.</t>
  </si>
  <si>
    <t>Debilidades en el diseño de politicas y procedimientos para el servicio farmaceutico</t>
  </si>
  <si>
    <r>
      <t xml:space="preserve">
La Resolución N° 15 del 27 de abril de 2016, expedida por el Consejo de Salud;  establece las políticas para el servicio farmaceútico, Numeral 4 Almacenamiento, Numeral 5- conservación.
Se acogen las recomendaciones SSD;  la actividad sugerida de aplicar un instructivo de  seguimiento no permite controlar las causas y en la institucion.
- Se realiza el registro diario de condiciones de humedad y temperatura
- Control de la humedad:  aire acondicionado y estibas. 
- La unidad cuenta con indicaciones relacionadas con el manejo de los medicamentos fotosensibles, termolábiles y higroscópicos. </t>
    </r>
    <r>
      <rPr>
        <sz val="8"/>
        <color rgb="FFFF0000"/>
        <rFont val="Arial"/>
        <family val="2"/>
      </rPr>
      <t xml:space="preserve"> </t>
    </r>
    <r>
      <rPr>
        <sz val="8"/>
        <rFont val="Arial"/>
        <family val="2"/>
      </rPr>
      <t xml:space="preserve">
</t>
    </r>
  </si>
  <si>
    <t>Instructivo aplicado.</t>
  </si>
  <si>
    <t xml:space="preserve">Elaborar y aplicar un instructivo para el control de factores ambientales </t>
  </si>
  <si>
    <t>Adoptar mecanismos para la correcta conservación de la vida útil de medicamentos y dispositivos médicos conforme a las recomenda-ciones del fabricante.</t>
  </si>
  <si>
    <t>El servicio farmacéutico  ambulatorio no cumple con las disposiciones normativas vigentes por: 
No garantiza la conservación de la calidad de los medicamentos y dispositivos médicos, por incumplimiento de las condiciones de humedad, aunque se cuenta con los instrumentos de medición  y sus registros.</t>
  </si>
  <si>
    <t xml:space="preserve">
OPS 055 DE 2015  a nombre de Sergio Bastidas, objeto la adecuación locativa en consultorios de odontología.
</t>
  </si>
  <si>
    <t>Registro de presentación de propuesta</t>
  </si>
  <si>
    <t>Disponer de espacios para la consulta externa y especializada de odontología con cumplimiento de las exigencias mínimas.</t>
  </si>
  <si>
    <t>El servicio de consulta externa odontología general y especializada incumple con condiciones mínimas de habilitación en cuanto a:
 -Ambientes exclusivo y delimitado.
 - Condiciones apropiadas para asepsia, limpieza y desinfección.</t>
  </si>
  <si>
    <t xml:space="preserve">
Acta de asistencia SSD.10,1-52,46 del 2014
Se obtiene el concepto de ingeniero verificador de infraestructura de la secretaria de salud  departamental quien conceptúa que teniendo en cuenta que en  los consultorios  de medicina general no se realizan procedimientos,  no se requiere separacion de ambientes de entrevista y examen fisico,los mismos  cumplen con los requisitos minimos.</t>
  </si>
  <si>
    <t>Disponer de espacios para la consulta externa de medicina general con cumplimiento de las exigencias mínimas.</t>
  </si>
  <si>
    <t>El servicio de consulta externa medicina general  no cumple con las condiciones mínimas exigidas para el consultorio: - Consultorio  con espacio cerrado,  dos ambientes: para realizar la entrevista y otro para realizar el examen físico.</t>
  </si>
  <si>
    <t>Carpetas de historias laborales con inventario documental en la carpeta.Lista de chequeo visible en lumen:
Nº total de carpetas: 28  y Nº de carpetas con inventario documental:14.
Se realiza depuracion de las historias laborales  e inventario documental de cada una.Se diseño lista de chequeo.
A la fecha ya se realizó el inventario de las historias laborales 28 de 28</t>
  </si>
  <si>
    <t>Porcentaje de historias laborales con inventario documental</t>
  </si>
  <si>
    <t>Elaborar el inventario documental de cada historia laboral.</t>
  </si>
  <si>
    <t>Aplicar los criterios técnicos a la organización de los documentos de las historias laborales dando respuesta a las exigencias mínimas que se establece para cada expediente de historia laboral.</t>
  </si>
  <si>
    <t>Verificados los soportes documentales legales del odontólogo HELI F. FORERO FORERO no se demuestra:
- Título grado de odontologo
- carnet de protección radiológica y dosimetría actualizados y/o vigentes.</t>
  </si>
  <si>
    <t>Verificados los soportes documentales legales de la odontologa FABIOLA CONCHA SANDOVAL  no se demuestra:
- Inscripción como odon-tóloga especialista  en la secretaría Dptal de salud.
- Verificación, confirmación y ratificación título grado en su disciplina.</t>
  </si>
  <si>
    <t>Carpetas de historias laborales con inventario documental en la carpeta.Lista de chequeo visible en Lvmen:
Nº total de carpetas: 28; todas depuradas y con lista de chequeo diligenciada.</t>
  </si>
  <si>
    <t xml:space="preserve">Verificados los soportes documentales legales de la odontologa NOHORA CALVACHE SILVA, no se demuestra:
- Resolución de autor-zación  para el ejercicio de la profesión.
- Inscripción como odontó-loga general y especialista  en la secretaría Dptal de salud.
- Verificación, confirmación y ratificación título pregrado. </t>
  </si>
  <si>
    <t xml:space="preserve">El portafolio de servicios  se   encuentra actualizado , y el registro especial de prestadores de servicios de salud, esta visible en pagina web de Secretaria de Salud Deptal. 
Soporte en fisico  SOPORTE DE NOVEDADES DE PRESTADOR DE SERVICIOS DE SALUD: con reporte de novedades de 1) datos de contacto  incluye: telefono, fax y correo. 2) cambio de director y  3) registro de horario de atencion. Impreso mayo 25 de 2016.
</t>
  </si>
  <si>
    <t xml:space="preserve">Registros de verificación </t>
  </si>
  <si>
    <t>Actualizar mensualmente la información de los servicios reportados con los efectivamente prestados por la Unidad</t>
  </si>
  <si>
    <t>Mantener actualizados  los registros especiales de prestadores de servicios  (REPPS) , para guardar consistencia con los realmente prestados.</t>
  </si>
  <si>
    <t>Deficiencias en los controles existentes a la actualización de novedades al organismo de control.</t>
  </si>
  <si>
    <t xml:space="preserve">No demuestra concordancia entre los servicios prestados habilitados y/o declarados en el registro especial de prestadores de servicios de salud- REPSS y los que se prestan en forma permanente.  </t>
  </si>
  <si>
    <t xml:space="preserve">Oficio suscrito por la Dirección de la Unidad No.10.1/363 del mayo 24 de 2016,  que designa  dos (2)  funcionarias  para organizar  los archivos de habilitacion.
OCI:  Para la efectividad de la acción se recomienda a la Dirección de la Unidad;  designar  un responsable del manejo y custodia del archivo de habilitación, que por su importancia, debe hacer parte del archivo de gestión en la Dirección de la Unidad. 
Compromiso  Unisalud:  La Dirección de la Unidad hará la designación </t>
  </si>
  <si>
    <t>Responsable designado</t>
  </si>
  <si>
    <t>Determinar el responsable de manejo y organización del archivo de gestión.</t>
  </si>
  <si>
    <t xml:space="preserve">No se identifica información organizada, clara y precisa sobre los resultados de las  actuaciones administrativas realizadas. no demuestran informes de visitas de verificación de condiciones de habilitación, implementación de medidas de seguridad, procesos sancionatorios, certificación de cumplimiento de requisitos de habilitación según el  caso.
</t>
  </si>
  <si>
    <t>Los documentos estan legajados y  clasificados por fases del proceso de habilitacion de la Unidad,  se continua con la organización del archivo .
OCI:   Está pendiente la foliación y la rotulación e identificación de los legajos conforme a las normas de gestión documental.
Compromiso  Unisalud:  Foliar, rotular e identificar legajos  fecha de verificación cumplimiento el  30 de octubre de 2016.</t>
  </si>
  <si>
    <t>Porcentaje de archivo de gestión ajustado a las normas de archivo.</t>
  </si>
  <si>
    <t>Clasificar, almacenar  y custodiar la información relativa a la habilitación de la Unidad, con base a las normas de gestión documental.</t>
  </si>
  <si>
    <t>Ajustar el manejo de documentos a las  normas y técnicas.</t>
  </si>
  <si>
    <t>Debilidades de la gestión documental,  por falta de  aplicación del procedimiento adecuado y de asignacion de  responsabilidades.</t>
  </si>
  <si>
    <t>No se cuenta con un archivo histórico, organizado, sistemático, continuo y demostrable del procedimientos de inscripción y reporte de las novedades realizadas dentro del Sistema Único de Habilitación</t>
  </si>
  <si>
    <t>UA</t>
  </si>
  <si>
    <t>Puntaje atribuido al avance físico en termino de unidades</t>
  </si>
  <si>
    <t xml:space="preserve">Código: PV-GC-2.4-FOR-5 </t>
  </si>
  <si>
    <t>Observación</t>
  </si>
  <si>
    <t xml:space="preserve">SRH Actualizado </t>
  </si>
  <si>
    <t>Actualizar el SRH en cuanto a  información sobre  títulos de comisionados.</t>
  </si>
  <si>
    <t>Inconsistencias de  información de las diferentes fuentes, en cuanto al  títulos académicos. (historias  laborales, contratos de comisión y SRH de la División de Recursos Humanos)</t>
  </si>
  <si>
    <t>Porcentaje de historias laborales actualizadas</t>
  </si>
  <si>
    <t>Incorporar documentos físicos derivados de comisiones de estudio en las historias laborales.</t>
  </si>
  <si>
    <t>Actualizar  las historias laborales y carpetas contractuales relativas a la comisión de estudios.</t>
  </si>
  <si>
    <t>Historias laborales con represamiento de documentos desde el año 2014.</t>
  </si>
  <si>
    <t xml:space="preserve">Porcentaje de carpetas contractuales  organizadas.  </t>
  </si>
  <si>
    <t>Organizar las carpetas de los contratos, con base en un instrumento de control  que se atempere a la norma de gestión documental.</t>
  </si>
  <si>
    <t>Aplicar las normas de gestión documental a los contratos de comisión de estudios.</t>
  </si>
  <si>
    <t>Deficiencias de organización de las carpetas contractuales.</t>
  </si>
  <si>
    <t>Regulación sobre criterios de presentación de informes</t>
  </si>
  <si>
    <t>Normalizar los  mínimos  contenidos de  informes de supervisión de la comisión de estudios.</t>
  </si>
  <si>
    <t>Prescribir criterios generales para la  presentación de informes de interventoría de comisión de estudios.</t>
  </si>
  <si>
    <t>Informes del interventor y docente no obedece a criterios mínimos de presentación.</t>
  </si>
  <si>
    <t>Formato  revisado y ajustado</t>
  </si>
  <si>
    <t xml:space="preserve">Revisar y atemperar los formatos de comisión de estudios a las disposiciones vigentes y a las políticas de racionalización de trámite y cero papel. </t>
  </si>
  <si>
    <t>Establecer  regulaciones  e instrumentos  de apoyo a la Comisión de estudios, en el marco de los principios de la función pública.</t>
  </si>
  <si>
    <t xml:space="preserve">Formatos de tramite de solicitud de comisión de estudios desactualizados </t>
  </si>
  <si>
    <t>Resoluciones atemperadas a las normas</t>
  </si>
  <si>
    <t xml:space="preserve">Verificar el contenido  de las resoluciones de comisión de estudios   </t>
  </si>
  <si>
    <t xml:space="preserve">Establecer  y controles efectivos  a las regulaciones e instrumentos relativos a la  Comisión de estudios y contraprestación de servicios . </t>
  </si>
  <si>
    <t>Las resoluciones de comisión de estudios presentan  fallas de técnica jurídica (motivación, se confunden medidas administrativas de revocatoria, modificación, aclaración y adición), vacíos de información (sobre lugares o niveles de estudio) o confusión de información que llevan a reiteradas modificaciones o  aclaraciones; o a la elaboración de dos contratos simultáneos, mismo objeto  a un  comisionado.
el inicio de la comisión  es  concomitante o anterior  a la  resolución que autoriza o prorroga.</t>
  </si>
  <si>
    <t xml:space="preserve"> contratos de contraprestación de estudios liquidados</t>
  </si>
  <si>
    <t>Formalizar liquidación de contratos de comisión de estudios y contraprestación de servicios</t>
  </si>
  <si>
    <t>Contratos sin liquidar.</t>
  </si>
  <si>
    <t>e)</t>
  </si>
  <si>
    <t xml:space="preserve"> Ausencia de firmas obligatorias en contratos y aprobación de garantías.</t>
  </si>
  <si>
    <t xml:space="preserve">d) </t>
  </si>
  <si>
    <t xml:space="preserve">Incumplimiento de obligaciones  por el supervisor.  </t>
  </si>
  <si>
    <t>c)</t>
  </si>
  <si>
    <t xml:space="preserve">Instrumentos de control diseñado y  aplicado. </t>
  </si>
  <si>
    <t>Diseña y aplicar  un instrumento de control , que integre  y facilite el seguimiento de los requisitos y  obligaciones previas, concomitantes y posteriores a la comisión de Estudios y contraprestación de servicios</t>
  </si>
  <si>
    <t>Incumplimiento de obligaciones del comisionado (suscripición del pagaré, entrega de informes  y acreditación del título).</t>
  </si>
  <si>
    <t>b)</t>
  </si>
  <si>
    <t>Minuta revisada y ajustada en sus cláusulas.</t>
  </si>
  <si>
    <t>Revisar la minuta del Contrato de otorgamiento de comisión de estudios y contraprestación de servicios y ajustar su  cláusulado asegurando su integralidad .</t>
  </si>
  <si>
    <t xml:space="preserve">El instrumento que contiene el contrato no es garante de seguridad jurídica de las partes. </t>
  </si>
  <si>
    <t>a)</t>
  </si>
  <si>
    <t>El  contrato de contraprestación de servicios  presenta inconsistencias en sus fases precontractual, contractual y poscontractual, reflejadas en:</t>
  </si>
  <si>
    <t>Procedimiento integrado e implementado</t>
  </si>
  <si>
    <t>Integrar  las actividades de los  procedimiento existentes sobre comisiones de estudio.</t>
  </si>
  <si>
    <t>Mejorar los controles  a las diversas etapas del   proceso contractual de la Comisión de Estudios y Contraprestación de Servicios..</t>
  </si>
  <si>
    <t>La documentación de los procedimientos presenta una segmentación que  impide la integralidad de  la operación y la aplicación de sus controles.</t>
  </si>
  <si>
    <t xml:space="preserve">Propuesta aprobada e implementada  </t>
  </si>
  <si>
    <t>Reglamentar el Estatuto Profesoral, en los  aspectos  no previstos sobre la comisión de estudios</t>
  </si>
  <si>
    <t xml:space="preserve">Establecer  regulaciones, instrumentos  y controles efectivos a la Comisión de estudios y contraprestación de servicios . </t>
  </si>
  <si>
    <t xml:space="preserve">Debilidades en los controles  e instrumentos aplicados al  procedimiento  de autorización, aprobacion y  ejecución de la comisión de estudios y contraprestación de servicios.
</t>
  </si>
  <si>
    <t>Las normas internas sobre Comisión de estudios  presenta vacíos que dificultan  el manejo de situaciones que se presentan en la planeación, ejecución y seguimiento.</t>
  </si>
  <si>
    <t xml:space="preserve">Puntaje atribuido al avance físico en término de unidades. </t>
  </si>
  <si>
    <t>Fecha de vigencia: 07-04-2016</t>
  </si>
  <si>
    <t>Versión: 2</t>
  </si>
  <si>
    <t>AVANCE</t>
  </si>
  <si>
    <t>CUMPLIMIENTO</t>
  </si>
  <si>
    <t xml:space="preserve">Puntaje base evaluación </t>
  </si>
  <si>
    <t xml:space="preserve">SE REALIZARON LAS MODIFICACIONES AL PROCEDIMIENTO, Y A LOS FORMATOS, FALTA QUE SE ENCUENTREN PUBLICADOS EN LVMEN </t>
  </si>
  <si>
    <t xml:space="preserve">Revision, ajuste y publicacion </t>
  </si>
  <si>
    <t>Verificar y actualizar los procedimientos y formatos que reglamenta el Sistema PQRSF</t>
  </si>
  <si>
    <t xml:space="preserve">El procedimiento documentado y los formatos no se atemperan de manera íntegra a las normas generales e institucionales regulatorias de el sistema PQRSF       </t>
  </si>
  <si>
    <t xml:space="preserve">Existen debilidades en la documentacion de apoyo a las PQRSF en cuanto a:
Procedimiento PE-GE-2.1-PR-7
Fecha de Acualización hoja 1 (Noviembre del 2017)
Marco normativo : invocación la normatividad vigente (Resolución R059/2017).
Formatos citados :
  Codificación del formato de Recepcion de Peticiones o Quejas Verbales no corresponde al  que se publica en Lvmen  
El formato PE-GE- 2.1 FOR-8  no posibilita el registro de reclamos, sugerencias o felicitaciones verbales, objeto de regulación en el marco de las PQRSF
Resolución R059/2017-
El formato  PE-GE-2.2.1-FOR-17 citado  no se encuentra publicado  o no corresponde al nombre que aparece en LVMEN.
Puntos de Control:
Las actividades del procedimiento PE-GE-2.1-PR-7 plantean toda la operación: ejecucion (recepción, clasificación, análisis de respuestas, seguimiento, recopilación de  información  de buzones de sugerencia, proyección de informe a la Dirección) y control en cabeza de un mismo responsable. </t>
  </si>
  <si>
    <t xml:space="preserve">Por parte de la técnico administrativo Lola Imbachí encargada del Área de Gestión Documental, se instruyó a la judicante responsable de la gestión del Sistema de Cultura y Bienestar sobre los procedimientos y lineamientos de gestión documental. </t>
  </si>
  <si>
    <t xml:space="preserve">Registro </t>
  </si>
  <si>
    <t xml:space="preserve">Implementar y verificar la aplicación de la normatividad de gestion documentalen las PQRSF </t>
  </si>
  <si>
    <t>No se aplican en su totalidad las técnicas de archivo establecidas en el Manual de Gestión Documental institucional.</t>
  </si>
  <si>
    <t>La Gestión documental no se adecúa completamente a la Ley General de Archivos y a la Reglamentaria interna.</t>
  </si>
  <si>
    <t>Porcentaje de Revision y aplicación de los cambios en la matriz de seguimiento.</t>
  </si>
  <si>
    <t>Analizar y aplicar los criterios normativos internos del sistema PQRSF, los cuales permiten la identificacion de indicadores frente al servicio y la labor realziada por los funcionarios</t>
  </si>
  <si>
    <t>Falta mayor apropiación de las normas que regulan el Sistema respecto de estos conceptos.</t>
  </si>
  <si>
    <t>En algunos casos no se aplica debidamente la clasificación de  “queja”  y “reclamo” a  la luz Resolución R117/2013 modificada por la R 059/2017.</t>
  </si>
  <si>
    <t>Registro semestral de las capacitaciones realizadas a las dependencias Universitarias</t>
  </si>
  <si>
    <t>Jornadas de sensibilización a los procesos con mayor morosidad y dificultad en las respuestas de los peticionarios. 
Oficio 2.1-70/1101 de, 2.6/52.13/119 19/05/2017, Oficio 2.1-70/1100 de, 2.6/52.13/118 19/05/2017, Oficio 2.1-70/1099 de, 2.6/52.13/117 19/05/2017, Oficio 2.1-70/1097 de, 2.6/52.13/115 17/05/2017 
Acta No. 2.1-1.56/002 de 11/09/2017, Acta No 2.1-1.56/003 de 13/09/2017, Acta No 2.1-1.56/004 de 13/09/2017, Acta No 2.1-1.56/005 de 19/09/2017, Acta No 2.1-1.56/006 de 20/09/2017, Acta No 2.1-1.56/007 de 20/09/2017, Acta No 2.1-1.56/008 de 16/11/2017</t>
  </si>
  <si>
    <t xml:space="preserve">Registro semestral de las sensibilizaciones realizadas a las dependencias con mayor numero de requerimientos y tiempo de mora en sus respuestas </t>
  </si>
  <si>
    <t xml:space="preserve">Los informes del segundo y tercer trimeste de la Secretaría General evalúa el comportamiento de las PQRSF,  considerando los resultados al sondeo de percepción aplicado vía telefónica al 10% del total de PQRSF tramitadas a la fecha, con lo que se identifican los aspectos de inconformidad objeto de acciones de mejoramiento. 
Ver informe en línea. </t>
  </si>
  <si>
    <t xml:space="preserve">Analizar y valorar la informacion resultante de las herramientas de percepción para la mejora de la administración del Sistema de PQRSF. </t>
  </si>
  <si>
    <t>La informacion  obtenida  sobre la percepción del usuario  no se analiza ni utiliza como insumo a la  mejora de los procesos frente a las respuestas de las PQRS .</t>
  </si>
  <si>
    <t xml:space="preserve">Los resultados que surgen de la medición de las encuestas de satisfacción realizadas vía telefónica no genera acciones de mejora. </t>
  </si>
  <si>
    <t xml:space="preserve">aplicativo en linea operando </t>
  </si>
  <si>
    <t>Registro</t>
  </si>
  <si>
    <t>Con oficio  2.1.92.8/1527 del 2017
Archivo de gestión  Secretaría General</t>
  </si>
  <si>
    <t xml:space="preserve">Gestionar la implementación del aplicativo en línea. </t>
  </si>
  <si>
    <t>El aplicativo en línea diseñado para el efecto no se encuentra operando.</t>
  </si>
  <si>
    <t xml:space="preserve">El sistema no posibilita aún el seguimiento automatizado del estado de la PQR por el interesado.
</t>
  </si>
  <si>
    <t>Faltan  capacitaciones a algunos usuarios del Sistema de Información.</t>
  </si>
  <si>
    <t>Puntaje Base Evaluación Avance</t>
  </si>
  <si>
    <t>Puntaje Base Evaluación Cumplimiento</t>
  </si>
  <si>
    <t>No se tienen debidamente identificados los productos del proceso contable que deben suministrarse a las demás áreas de la entidad y a los usuarios externos.</t>
  </si>
  <si>
    <t xml:space="preserve">Caracterización ajustada </t>
  </si>
  <si>
    <t>Realizar el ajuste a la caracterización del proceso Gestión Administrativa, identificando claramente los insumos de entrada y productos, especialmente los contables</t>
  </si>
  <si>
    <t>Aplicación de las técnicas de archivo a la información académica y administrativa de los posgrados</t>
  </si>
  <si>
    <t>Organizar el archivo de gestión según  las normas de gestión documental</t>
  </si>
  <si>
    <t>Inaplicación de las normas de gestión documental</t>
  </si>
  <si>
    <t>Incumplimiento de las normas básicas de gestión documental en cuanto a las historias laborales, registros calificados y acuerdos de modificaciones curriculares.</t>
  </si>
  <si>
    <t>Reglamentación de de  procedimeinto y parametros de selección</t>
  </si>
  <si>
    <t>Reglamentar y definir el procedimientos</t>
  </si>
  <si>
    <t>Procesos de selección declarados desiertos, falta de reglamentación clara del procedimeinto y parametros de selección</t>
  </si>
  <si>
    <t xml:space="preserve">Decrecimiento del personal docente de planta, sin relevo  </t>
  </si>
  <si>
    <t>Controles revisados y aplicados</t>
  </si>
  <si>
    <t>Verificar que los honorarios y actividades de los enlaces sean iguales</t>
  </si>
  <si>
    <t>Deficiencia normativa, desactualización de procedimientos y designación clara de funciones</t>
  </si>
  <si>
    <t xml:space="preserve">Carencia de regulación de las obligaciones y/o responsabilidades del personal de apoyo a los posgrados (OPS con el mismo objeto, diferentes perfiles y  honorarios) </t>
  </si>
  <si>
    <t>Mecanismos de Relacionamiento con los egresados</t>
  </si>
  <si>
    <t>Establecer estrategias para identificar a los egresados y para mejorar la comunicación con ellos</t>
  </si>
  <si>
    <t>Debilidad en los flujos de comunicación internos</t>
  </si>
  <si>
    <t xml:space="preserve">Bajo desarrollo e interacción de los responsables de la Gestión de Egresados.  </t>
  </si>
  <si>
    <t>Unificación de la Información en Sistemas; intercomunicación de los Sistemas de la Universidad</t>
  </si>
  <si>
    <t>Creación de planes de contingencia tendientes a vincular la información y unificarla</t>
  </si>
  <si>
    <t>Programas independientes, con sistemas distintos que no han permitido la intercomunicación entre ellos, teniendo en cuenta que de algunos tenemos licencias y de otros somos dueños, lo que impide unificar el sistema de comunicación entre ellos</t>
  </si>
  <si>
    <t xml:space="preserve">Desarticulación de los sistemas  SQUID, SIMCA, FINANZAS PLUS y SRH que administran información académica, administrativa y financiera de los programas </t>
  </si>
  <si>
    <t>El Centro de Posgrado recopila la información de las resoluciones de otorgamiento de becas de posgrado con el fin de controlar su otorgamiento y las remite a la Oficina Jurídica, para la constitución de póliza, no obstante, algunas facultades no remiten la información.
2.6-1.60/72 del 28 09 2018 (El seguimiento posterior replantaer la actividad)</t>
  </si>
  <si>
    <t>Reforzar los controles que garanticen la aplicación de la norma</t>
  </si>
  <si>
    <t xml:space="preserve">Otorgamiento de becas simultáneo a otros beneficios </t>
  </si>
  <si>
    <t>h.</t>
  </si>
  <si>
    <t>Reconocimiento de estímulos ecónómicos no establecidos o en contravía de las normas existentes.</t>
  </si>
  <si>
    <t>g.</t>
  </si>
  <si>
    <t>Adopción de mecanismos de control</t>
  </si>
  <si>
    <t>Establecer un mecanismo de advertencia para evitar la designación de coordinadores con situación administrativa vigente</t>
  </si>
  <si>
    <t>Coordinaciones de programas en coexistencia con  situaciones administativas (comisiones académicas, de estudios, año sabático y cargos académico administrativos).</t>
  </si>
  <si>
    <t>f.</t>
  </si>
  <si>
    <t>Elaboración del procedimiento para selección y vinculación de docentes, considerando las particularidades de los programas de posgrados</t>
  </si>
  <si>
    <t>Documentar procedimiento de selección y vinculación de docentes en posgrados</t>
  </si>
  <si>
    <t>La selección y vinculación de docentes</t>
  </si>
  <si>
    <t>e.</t>
  </si>
  <si>
    <t>Propender por que los presupuestos de los pragramas de postgrado se hagan conforme a la realidad de los mismos</t>
  </si>
  <si>
    <t>Proyección del presupuesto de los programas de posgrado</t>
  </si>
  <si>
    <t xml:space="preserve">b. </t>
  </si>
  <si>
    <t>Revisión y ajuste del Acuerdo 052 de 2015</t>
  </si>
  <si>
    <t>Reformular las funciones asignadas a los coordinadores de posgrados en el Acuerdo 052 de 2015, priviligiando la parte académica</t>
  </si>
  <si>
    <t>Controles inefectivos aplicables al funcionamiento de los posgrados</t>
  </si>
  <si>
    <t>Seguimiento y cumplimiento de funciones, obligaciones, deberes y prohibiciones de los coordinadores.</t>
  </si>
  <si>
    <t>a.</t>
  </si>
  <si>
    <t>Debilidad en la formulación e implementación de controles o inadecuada aplicación de los mismos en cuanto a:</t>
  </si>
  <si>
    <t>Deficiencias en el contro y expedicion de los Actos Admiinistrativos</t>
  </si>
  <si>
    <t>Inconsistencias sustanciales y de técnica jurídica en la expedición de Resoluciones de designación de coordinación de programas de posgrado.</t>
  </si>
  <si>
    <t xml:space="preserve">Elaboración y ejecución de estrategia de mercadeo para los programas de posgrados  </t>
  </si>
  <si>
    <t>Implementar estrategias de mercadeo para los programas de posgrado</t>
  </si>
  <si>
    <t>Deficiencias en los planes y proyectos de difusión y mercadeo</t>
  </si>
  <si>
    <t>Incipientes estrategias en la  destinacion, difusión y mercadeo de los programas de postgrado.</t>
  </si>
  <si>
    <t xml:space="preserve"> Elaboración del procedimiento para autoevaluación de los programas de posgrado </t>
  </si>
  <si>
    <t>Documentar el procedimiento de autoevaluación de los programas de posgrado</t>
  </si>
  <si>
    <t>Deficiencias en la revisión de las autoevaluaciones de cada programa</t>
  </si>
  <si>
    <t>Documentos de auto-evaluación de distintos programas con información idéntica.</t>
  </si>
  <si>
    <t>Construcción de politícas  institucional sobre parámetros para asignación de valores de matrícula a programas de posgrado</t>
  </si>
  <si>
    <t>Definir políticas a nivel institucional sobre parámetros para asignación de valores de matrícula a programas de posgrado</t>
  </si>
  <si>
    <t>El Centro de Posgrados construyó un documento sobre la viabilidad de programas de posgrado, así como estrategias de difusión y mercadeo
2.6-1.60/72 del 28 09 2018</t>
  </si>
  <si>
    <t>Elaboración del plan estratégico, de investigación de mercados y plan de mercadeo de los programas de posgrado vigentes</t>
  </si>
  <si>
    <t>Realizar el Plan estratégico, investigación de mercados y plan de mercadeo de los programas de posgrados vigentes</t>
  </si>
  <si>
    <t>Debilidades en los controles a la gestión de los programas académicos</t>
  </si>
  <si>
    <t>Creación de programas con malla curricular similar, estudios de mercado incompletos, falta de criterios de asignación de valores de inscripción y matrícula; y programas sin coordinador.</t>
  </si>
  <si>
    <t>Elaboración del diagnóstico a cada programa de posgrado y recomendar las acciones pertinentes</t>
  </si>
  <si>
    <t>Diagnosticar lel estado de los programas de posgrado con registro calificado vigente y analizar su viabilidad para las acciones pertinentes</t>
  </si>
  <si>
    <t>Inexistencia de estudios de sostenibilidad de los programas de posgrado con registro calificado vigente</t>
  </si>
  <si>
    <t>Debilidades en la planeación, ejecución y control en procura de la permanencia de los programas de posgrado</t>
  </si>
  <si>
    <t xml:space="preserve">Elaboración e implementación de los procedimientos </t>
  </si>
  <si>
    <t>Identificar y documentar los procedimientos necesarios en el funcionamiento de los programas de posgrado</t>
  </si>
  <si>
    <t>Falta de identificación de los procedimientos necesarios en el funcionamiento de los programas de posgrado</t>
  </si>
  <si>
    <t>Falta documentación de los procedimientos que guien la operación académico - administrativa del sistema de posgrados.</t>
  </si>
  <si>
    <t>Elaboración, presentación y aprobación Acuerdo que reglamente el otorgamiento de becas y estímulos en posgrados</t>
  </si>
  <si>
    <t>Criterios que precisen el otorgamiento de becas en los programas de posgrado.</t>
  </si>
  <si>
    <t>Elaboración e implementación de norma y herramientas que regulen los requisitos generales para inscripción a programas de posgrados</t>
  </si>
  <si>
    <t>d.</t>
  </si>
  <si>
    <t>Reconocimiento de estímulos por la elaboración de documentos para registro calificado</t>
  </si>
  <si>
    <t>c.</t>
  </si>
  <si>
    <t>Parámetros  para elaborar y validar los contenidos de las propuestas de creación de   programas o  renovación de registros calificados.</t>
  </si>
  <si>
    <t>Elaboración, presentación y aprobación de proyecto de Acuerdo que regule la creación, funcionamiento y supresión de programas de posgrado en la Universidad del Cauca</t>
  </si>
  <si>
    <t>Actualizar, unificar y complementar la Reglamentación existente, sobre el funcionamiento académico administrativo de los posgrados de la Universidad</t>
  </si>
  <si>
    <t>Falta de planeación en la gestión normativa que regula los posgrados de la Universidad</t>
  </si>
  <si>
    <t>La creación, modificación y supresión de programas Academicos</t>
  </si>
  <si>
    <t>Ausencia de normas íntegras, unificadas y armónicas que regulen el funcionamiento académico y administrativo del Sistema de Postgrados en cuanto a:</t>
  </si>
  <si>
    <t>Fecha de Actualización: 11-11-2016</t>
  </si>
  <si>
    <t>Versión: 3</t>
  </si>
  <si>
    <t xml:space="preserve">Código: PV-GC-2.6-FOR-4 </t>
  </si>
  <si>
    <t xml:space="preserve">PLANES DE MEJORAMIENTO EN EJECUCIÓN </t>
  </si>
  <si>
    <t>N°</t>
  </si>
  <si>
    <t xml:space="preserve">Plan de Mejoramiento </t>
  </si>
  <si>
    <t>Fecha de Seguimiento</t>
  </si>
  <si>
    <t xml:space="preserve">Responsable seguimiento </t>
  </si>
  <si>
    <t xml:space="preserve">Convenciones </t>
  </si>
  <si>
    <t>Evaluación al Procedimiento de Cesión de Bienes a Titulo Gratuito</t>
  </si>
  <si>
    <t>Kevin - Deysi Potosí</t>
  </si>
  <si>
    <t>Incluir avances reportados en el PM CGR</t>
  </si>
  <si>
    <t>Sin seguimiento</t>
  </si>
  <si>
    <t xml:space="preserve">Deysi Potosí - Olga Lucía </t>
  </si>
  <si>
    <t>Pendiente otro informe de seguimiento</t>
  </si>
  <si>
    <t xml:space="preserve">Realizado </t>
  </si>
  <si>
    <t>Movilidad y Seguridad</t>
  </si>
  <si>
    <t xml:space="preserve">Diego Huaman - Kevin </t>
  </si>
  <si>
    <t xml:space="preserve">Revisar avance reportado por Maribel y programar seguimiento. </t>
  </si>
  <si>
    <t>Pendiente consolidar y articular información</t>
  </si>
  <si>
    <t>Procesos Disciplinarios</t>
  </si>
  <si>
    <t>Miguel Ángel</t>
  </si>
  <si>
    <t xml:space="preserve">Kevin - Olga Lucía - Deysi </t>
  </si>
  <si>
    <t>Año Sabático</t>
  </si>
  <si>
    <t>03/09 - 07/09/2018</t>
  </si>
  <si>
    <t>Miguel Ángel - Kevin Robinson</t>
  </si>
  <si>
    <t>Pendiente oficio seguimiento</t>
  </si>
  <si>
    <t>CGR 2014-2015</t>
  </si>
  <si>
    <t>Kevin - Olga Lucía</t>
  </si>
  <si>
    <t>Asistencial Unidad de Salud</t>
  </si>
  <si>
    <t xml:space="preserve">Comisión de estudios </t>
  </si>
  <si>
    <t xml:space="preserve">Miguel Ángel y María Luisa </t>
  </si>
  <si>
    <t>PQRSF</t>
  </si>
  <si>
    <t xml:space="preserve">Posgrados </t>
  </si>
  <si>
    <t>12 y 13 09/2018</t>
  </si>
  <si>
    <t xml:space="preserve">Miguel Ángel - María Luisa </t>
  </si>
  <si>
    <t>Ekogui</t>
  </si>
  <si>
    <t xml:space="preserve">Miguel Ángel </t>
  </si>
  <si>
    <t>Control Interno Contable</t>
  </si>
  <si>
    <t xml:space="preserve">Alexander Certuche </t>
  </si>
  <si>
    <t xml:space="preserve">Pendiente reporte de Alexander basado en el informe del ICI Contable. </t>
  </si>
  <si>
    <t xml:space="preserve">PLANES DE MEJORAMIENTO EN FORMULACIÓN </t>
  </si>
  <si>
    <t xml:space="preserve">Pendientes suscripción </t>
  </si>
  <si>
    <t xml:space="preserve">Responsable </t>
  </si>
  <si>
    <t xml:space="preserve">Responsable OCI </t>
  </si>
  <si>
    <t xml:space="preserve">Bienestar Universitario </t>
  </si>
  <si>
    <t xml:space="preserve">Vicerrectoría Cultura y Bienestar </t>
  </si>
  <si>
    <t xml:space="preserve">Kevin Robinson y Deysi Potosí </t>
  </si>
  <si>
    <t xml:space="preserve">Deysi Potosí y Diego Huaman  </t>
  </si>
  <si>
    <t>Comisiones Académicas</t>
  </si>
  <si>
    <t xml:space="preserve">Vicerrectoría Académica </t>
  </si>
  <si>
    <t>Miguel Ángel - María Luisa</t>
  </si>
  <si>
    <t>Evaluación Docente</t>
  </si>
  <si>
    <t>Selección Docentes</t>
  </si>
  <si>
    <t xml:space="preserve">Contratación </t>
  </si>
  <si>
    <t>Transporte</t>
  </si>
  <si>
    <t>División Administrativa y de Servicios</t>
  </si>
  <si>
    <t xml:space="preserve">Alexander y Olga Lucía </t>
  </si>
  <si>
    <t>Dependencia Responsable</t>
  </si>
  <si>
    <t>Adminsitrativa Unidad de salud</t>
  </si>
  <si>
    <t>Gestión de Cultura y Bienestar</t>
  </si>
  <si>
    <t>Vicerrectoría Académica</t>
  </si>
  <si>
    <t>Gestión Académica</t>
  </si>
  <si>
    <t>Secretaría General</t>
  </si>
  <si>
    <t>Direccionamiento Estratégico</t>
  </si>
  <si>
    <t>División de Gestión Financiera</t>
  </si>
  <si>
    <t>Posgrados</t>
  </si>
  <si>
    <t>Centro de Gestión de la Calidad</t>
  </si>
  <si>
    <t>Gestión Ambiental</t>
  </si>
  <si>
    <t>Gestión de la Calidad</t>
  </si>
  <si>
    <t>Vicerrectoría de Cultura y Bienestar</t>
  </si>
  <si>
    <t xml:space="preserve">Cultura y Bienestar </t>
  </si>
  <si>
    <t>Comisión Académicas</t>
  </si>
  <si>
    <t>Selección Docente</t>
  </si>
  <si>
    <t>En Ejecución</t>
  </si>
  <si>
    <t>En Suscripción</t>
  </si>
  <si>
    <t>Cierre oficial</t>
  </si>
  <si>
    <t>CONTROL PM'!A1</t>
  </si>
  <si>
    <t>FORMULACIÓN</t>
  </si>
  <si>
    <t>Control Interno</t>
  </si>
  <si>
    <t>El Sistema de Cultura y Bienestar no involucra de manera integral los programas y servicios de bienestar estudiantil, por lo que su operación se aparta del cabal cumplimiento de las políticas y objetivos generales e institucionales.</t>
  </si>
  <si>
    <t xml:space="preserve">El Acuerdo 030 del 2015 no incluye contenidos vigentes aplicados al desarrollo de programas y servicios propuestos, que permita una armonía entre las políticas y los objetivos generales e institucionales.                    </t>
  </si>
  <si>
    <t xml:space="preserve">Incluir en el Acuerdo 030 de 2015 contenidos que amplíen, articulen y regulen las acciones necesarias para el desarrollo de los programas y servicios dirigidos al bienestar universitario.
</t>
  </si>
  <si>
    <t>Desarrollar con diferentes miembros de la Vicerrectoría de Cultura y Bienestar modificaciones al Acuerdo 030 de 2015, donde se incorporen los procesos faltantes y operativos al Sistema.</t>
  </si>
  <si>
    <t>Presentar al Consejo Académico el proyecto de reforma al Sistema de Cultura y Bienestar para su aval</t>
  </si>
  <si>
    <t xml:space="preserve">Enviar y sustentar ante el Consejo Superior losajustes al Sistema de Cultura y Bienestar </t>
  </si>
  <si>
    <t>Las regulaciones institucionales de los programas y servicios de bienestar estudiantil, no se encuentran armonizadas con las políticas y objetivos del Sistema de Bienestar Universitario o presentan vacíos que afectan su operatividad.</t>
  </si>
  <si>
    <t>No se evidencia una articulación entre los procesos y procedimientos con las políticas y objetivos planteados en el Sistema de Cultura y Bienestar.</t>
  </si>
  <si>
    <t>Evaluar los procesos y procedimientos relacionados con el Proceso de Gestión de la Cultura y su armonía con las políticas y objetivos del Sistema de Cultura y Bienestar</t>
  </si>
  <si>
    <t>Armonizar los Acuerdos que regulan el funcionamiento de las residencias y monitorias con las políticas y objetivos del Sistema de Cultura y Bienestar.</t>
  </si>
  <si>
    <t xml:space="preserve">Presentar e impulsar la aprobación de los ajustes a los Acuerdos que regulan el funcionamiento de las residencias y monitorias con las políticas y objetivos del Sistema de Cultura y Bienestar. </t>
  </si>
  <si>
    <t>Atemperar y direccionar  las minutas contractuales de arrendamiento del espacio de cafeterías como servicio de apoyo al bienestar universitario.</t>
  </si>
  <si>
    <t>La estrategia evaluada no se sujeta a los lineamientos de carácter general del Decreto 1295/2010 y la Guía para la implementación del Modelo de Gestión de Permanencia y Graduación Estudiantil en las IES, por lo que ni el documento ni el Plan logran satisfacer los proyectos estratégicos, los objetivos internos ni los lineamientos gubernamentales que orientan la política de permanencia y graduación estudiantil.</t>
  </si>
  <si>
    <t xml:space="preserve">Ausencia de la política y del modelo de gestión y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</si>
  <si>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Implementar el  modelo de gestión de  permanencia y graduación institucional, considerando las estrategias, acciones y herramientas previstas en la guía metodológica del Ministerio Educación Nacional, con el fin de articular las políticas y objetivos del Sistema de Cultura y Bienestar con las políticas públicas gubernamentales que orientan los programas y proyectos de bienestar para el estamento estudiantil. </t>
  </si>
  <si>
    <t>Adoptar  el Programa de Permanencia y Graduación-PPG considerando las fases de implementación del Modelo de Gestión de Permanencia y Graduación Estudiantil (Autoevaluar, Planear, Ejecutar, Verificar).</t>
  </si>
  <si>
    <t xml:space="preserve">Conformar y determinar los roles del equipo universitario responsable de la  implementación del programa de Permanencia y Graduación para la Universidad del Cauca. </t>
  </si>
  <si>
    <t>La Universidad carece de un sistema de información de apoyo al manejo de la deserción estudiantil, con lo que las fuentes de información estadística tomadas en cuenta para el diagnóstico en el período 2010 a 2015 no garantizan absoluta certeza.</t>
  </si>
  <si>
    <t xml:space="preserve">
Reportar a partir  las fuentes de información de la Vicerrectoría de Cultura y Bienestar, sobre estadísticas sobre deserción estudiantil. </t>
  </si>
  <si>
    <t xml:space="preserve">Organizar y sistematizar la información de los estudiantes que cancelan matricula académica. </t>
  </si>
  <si>
    <t xml:space="preserve">Organizar y sistematizar de los estudiantes usuarios del Programa de Permanencia y Graduación. </t>
  </si>
  <si>
    <t>Reportar a la Oficina de Planeación y de Desarrollo Institucion la información consolidada sobre permanencia y graduación</t>
  </si>
  <si>
    <t>El informe  final de acreditación institucional emitido en el 2012, describe objetivos y estrategias que no responden a las problemáticas de retención y deserción, limitando las acciones de mejora a la construcción e implementación de un sistema de información que “mida la efectividad de los procesos académicos”.</t>
  </si>
  <si>
    <t xml:space="preserve">Ausencia de la política de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</si>
  <si>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Formular la política de Permanencia y Graduación articulada al Sistema de Cultura y Bienestar, y a las políticas públicas gubernamentales. </t>
  </si>
  <si>
    <t>Elaborar un diagnóstico sobre las causales para la deserción vigencias 2013 - 2017</t>
  </si>
  <si>
    <t xml:space="preserve">Determinar las líneas estratégicas para atender las causas de deserción identificadas </t>
  </si>
  <si>
    <t>Diseñar y adoptar la política acorde al contexto institucional y a los lineamientos generales aplicables</t>
  </si>
  <si>
    <t>Los proyectos estratégicos de tratamiento a las oportunidades de mejora no han logrado un desarrollo adecuado, a partir del diagnóstico presentado en el informe de autoevaluación institucional para la acreditación.</t>
  </si>
  <si>
    <t>Debilidad de un trabajo desde la planeación como herramienta estratégica para la previsión de recursos y monitoreo como fases previas y concomitantes que aseguren la implementación de los programas y  proyectos dentro del desarrollo del Plan de Acción de la Vicerrectoría de Cultura y Bienestar.</t>
  </si>
  <si>
    <r>
      <rPr>
        <sz val="11"/>
        <color rgb="FF00B050"/>
        <rFont val="Arial Narrow"/>
        <family val="2"/>
      </rPr>
      <t xml:space="preserve">
</t>
    </r>
    <r>
      <rPr>
        <b/>
        <sz val="11"/>
        <color rgb="FFFF0000"/>
        <rFont val="Arial Narrow"/>
        <family val="2"/>
      </rPr>
      <t xml:space="preserve">Verificar en el PDI 2018-2022, los programas y proyectos relacionados con las oportunidades de mejora de bienestar del estamento estudiantil. </t>
    </r>
    <r>
      <rPr>
        <b/>
        <sz val="11"/>
        <color rgb="FF00B050"/>
        <rFont val="Arial Narrow"/>
        <family val="2"/>
      </rPr>
      <t xml:space="preserve">
</t>
    </r>
  </si>
  <si>
    <r>
      <t xml:space="preserve">Armonizar las oportunidades de mejora vigentes con los nuevos proyectos del PDI 2018-2022 "Hacia una Universidad comprometida con la Paz Territorial" </t>
    </r>
    <r>
      <rPr>
        <sz val="11"/>
        <color rgb="FFFF0000"/>
        <rFont val="Arial Narrow"/>
        <family val="2"/>
      </rPr>
      <t xml:space="preserve">Esta sería la oportunidad de mejora. </t>
    </r>
  </si>
  <si>
    <t>Verificar la  previsión de recursos para la implementación de los proyectos de bienestar y de las oportunidades de mejora del CNA.</t>
  </si>
  <si>
    <t>Los procedimientos documentados para los programas y servicios de bienestar estudiantil, no facilitan su operación.</t>
  </si>
  <si>
    <t>Procedimientos desactualizados sin articulación con las normatividades internas y políticas institucionales; sin reglamentación técnica que no aclara los procesos.</t>
  </si>
  <si>
    <t>Revisar, ajustar, actualizar  y crear  procedimientos que permitan evidenciar los procesos claros de Bienestar.</t>
  </si>
  <si>
    <t xml:space="preserve">Identificar los procedimientos desactualizados y/o susceptibles a mejora. </t>
  </si>
  <si>
    <t xml:space="preserve">Ajustar y actualizar los procedimientos en cuanto a su documentación y observancia a las normas, políticas y objetivos institucionales. </t>
  </si>
  <si>
    <t>Implementar en la operación del proceso los procedimientos mejorados.</t>
  </si>
  <si>
    <t>La distribución, el control y la ejecución de los recursos económicos asignados al Sistema de Cultura y Bienestar, no satisfacen integralmente las necesidades de los programas y servicios de bienestar estudiantil.</t>
  </si>
  <si>
    <t>No se cuenta con una conciencia de inversión presupuestal real, necesaria para cumplir con el Bienestar al interior de la Universidad del Cauca</t>
  </si>
  <si>
    <t>Presentar dentro del proceso de planeación presupuestal los programas, proyectos y servicios de la VICECB que permita una coherencia entre la ejecución de los mismos y la asignación de recursos para cada uno de los programas del plan de acción en concordancia con el PDI</t>
  </si>
  <si>
    <t xml:space="preserve">Planificar las acciones y actividades de la vigencia siguiente considerando el Plan de Acción de la VICEB. 
</t>
  </si>
  <si>
    <t>Las recomendaciones y acciones previstas en los planes de mejoramiento de los servicios de bienestar estudiantil (cafeterías, monitorias y residencias), ejecutados, han sido inefectivos a la mejora por inaplicación de controles a la ejecución por parte de sus responsables.</t>
  </si>
  <si>
    <t xml:space="preserve">Bajo impacto de los planes de mejoramiento de cafeterías, monitorias y residencias en la mejora de la gestión de sus servicios como apoyo al bienestar estudiantil. </t>
  </si>
  <si>
    <t>Revaluar los planes de mejora ya realizados para identificar oportunidades de mejora actuales e implementar las acciones pertinentes para una mayor efectividad.</t>
  </si>
  <si>
    <t>Incumplimiento de las normas básicas de gestión documental en cuanto a los registros de monitorias, supervisión de cafeterías, póliza estudiantil, actas de Consejo de Bienestar.</t>
  </si>
  <si>
    <t>Falta de cumplimiento a las normas de gestión documental en los archivos de la Vicerrectoría de Cultura y Bienestar  y sus divisiones</t>
  </si>
  <si>
    <t>Apropiar las normas de gestión documental de la VICECB y sus divisiones para un mejor manejo y registro de la documentación</t>
  </si>
  <si>
    <t>Capacitar a las secretarias de las divisiones y dirección central de la VICECB y a su vez a los equipos de las divisiones y programas que manejan y producen documentos</t>
  </si>
  <si>
    <t xml:space="preserve">Diseñar e implementar el plan de trabajo para la organización del archivo de gestión. </t>
  </si>
  <si>
    <t xml:space="preserve">Monitorear la aplicación del Plan de Trabajo de gestión documental.  </t>
  </si>
  <si>
    <t>En el Acuerdo 064 de 2008 no se establecen parámetros ni mecanismos para realizar la evaluación a contratistas.</t>
  </si>
  <si>
    <t xml:space="preserve">No se cuenta con una regulación integral en el Estatuto de contratación, tampoco existe  procedimiento documentado  que fije criterios claros y vinculantes frente al  desempeño de los proveedores.  </t>
  </si>
  <si>
    <t>Integrar dentro de la normativa institucional las directrices necesarias para la evaluación de los proveedores.</t>
  </si>
  <si>
    <t>Modificar el Acuerdo 064 del 2008 en lo relativo a evaluación de proveedores, funciones del supervisor.</t>
  </si>
  <si>
    <t>Incluir en los procedimientos de contratación la evaluación a proveedores considerando las características de cada tipo contractual.</t>
  </si>
  <si>
    <t xml:space="preserve">Diseñar y establecer las herramientas de evaluación a proveedores para cada tipo contractual. </t>
  </si>
  <si>
    <t>En su mayoría la evaluación de los proveedores no reflejan de manera objetiva su desempeño en la gestión contractual.</t>
  </si>
  <si>
    <t xml:space="preserve">Vacíos normativos y desconocimiento de la norma y procedimientos por parte de los supervisores y/o interventores. </t>
  </si>
  <si>
    <t>Modificar el acuerdo 064 del 2008 en lo relativo a evaluación de proveedores, funciones del supervisor.</t>
  </si>
  <si>
    <t xml:space="preserve">Incluir dentro del Plan Institucional de Capacitación-PIC temas relacionados  a la supervisión e interventoría de cada tipo contractual. </t>
  </si>
  <si>
    <t xml:space="preserve">Desarrollar con periodicidad trimestral las jornadas de capacitación previstas en el Plan Institucional de Capacitaciones-PIC </t>
  </si>
  <si>
    <t xml:space="preserve">El Estatuto Contractual no es claro respecto a las obligaciones y responsabilidad en garantía de cumplimiento del supervisor lo que impide la verificación del buen desempeño del contratista  y el logro de los objetivos institucionales </t>
  </si>
  <si>
    <t xml:space="preserve">Revisar y ajustar el Acuerdo 064 de 2008 en lo  concerniente a la supervisión e interventoría. </t>
  </si>
  <si>
    <t>Ajustar e implementar las minutas de contratos de interventoría de obra</t>
  </si>
  <si>
    <t xml:space="preserve">Considerar en la modificación del Acuerdo 064 de 2008, la designación de dos o más supervisores multidisciplinarios en los contratos que por su especialidad en el objeto y ejecución lo requieran. 
</t>
  </si>
  <si>
    <t>Los supervisores no conocen las normas aplicables al cumplimiento de sus funciones y responsabilidades.</t>
  </si>
  <si>
    <t xml:space="preserve">Incluir en el Plan Institucional de Capacitación-PIC actividades relativas a la supervisión e interventoría de acuedo a cada tipo contractual </t>
  </si>
  <si>
    <t xml:space="preserve">Desarrollar con periodicidad trimestral las jornadas de capacitación previstas en el Plan Institucional de Capacitaciones-PIC. </t>
  </si>
  <si>
    <t>La evaluación a proveedores no tiene impacto en las nuevas contrataciones</t>
  </si>
  <si>
    <t>Los resultados de la evaluación de proveedores no se sistematizan ni son tomados como insumo para las decisiones relativas a contrataciones de bienes y servicios.</t>
  </si>
  <si>
    <t>Utilizar la calificación de evaluación a proveedores como insumo a las decisiones de mejora de los procesos contractuales</t>
  </si>
  <si>
    <t xml:space="preserve">Consolidar la información de evaluación a proveedores en informes periódicos. </t>
  </si>
  <si>
    <t xml:space="preserve">Falta de comunicación entre los responsables procesos involucrados en el control de la ejecución de las obligaciones contractuales, lo que impide la efectividad de las garantías que amparan el cumplimiento de los contratos. </t>
  </si>
  <si>
    <t>Existe una desarticulación en los canales de comunicación entre procesos responsables de exigir las pólizas y garantías</t>
  </si>
  <si>
    <t xml:space="preserve">Elaborar pliegos de condiciones en concertación con los procesos involucrados en la contratación </t>
  </si>
  <si>
    <t>Concertar la elaboración de los pliegos de condiciones entre las áreas unviersitarias Técnica y Jurídica.</t>
  </si>
  <si>
    <t xml:space="preserve">Adoptar flujos de comunicación que posibiliten la participación de todos los responsables para ser exigibles las garantías. </t>
  </si>
  <si>
    <t>Realizar seguimiento conjunto entre las áreas Técnica, Jurídica y Dependencias involucradas, para la exigencia de garantías al proveedor</t>
  </si>
  <si>
    <t>El almacenamiento de los documentos relativos al proceso contractual se aparta en algunos aspectos de las normas de gestión documental.</t>
  </si>
  <si>
    <t xml:space="preserve">Falta de espacio por el gran volumen de legajos contractuales. </t>
  </si>
  <si>
    <t xml:space="preserve">Destinar el espacio necesario para la organización del archivo de los documentos resultantes de los procesos contractuales. 
</t>
  </si>
  <si>
    <t xml:space="preserve">Adecuar el espacio requerido con el mobiliario para la organización del archivo de los documentos resultantes de los procesos contractuales. </t>
  </si>
  <si>
    <t xml:space="preserve">Organizar cada uno de los legajos contractuales sujeto a la lista de verificación determinada. </t>
  </si>
  <si>
    <t>Centro de Posgrados /Vicerrectoría Académica</t>
  </si>
  <si>
    <t>Definir nueva estructura administrativa para la Gestión Ambiental :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t>
  </si>
  <si>
    <t>Los propósitos de la Universidad no se orientan a la transversalidad de lo ambiental en las acciones misionales y de apoyo  para que se garantice una verdadera y dinámica gestión institucional fundamentada en el cuidado y sostenibilidad del entorno.</t>
  </si>
  <si>
    <r>
      <t xml:space="preserve">Establecer, aprobar y socializar la  Política Ambiental Institucional.
</t>
    </r>
    <r>
      <rPr>
        <sz val="11"/>
        <color rgb="FF00B050"/>
        <rFont val="Arial"/>
        <family val="2"/>
      </rPr>
      <t xml:space="preserve">
</t>
    </r>
  </si>
  <si>
    <r>
      <t>Socializar y</t>
    </r>
    <r>
      <rPr>
        <sz val="11"/>
        <color rgb="FF00B050"/>
        <rFont val="Arial"/>
        <family val="2"/>
      </rPr>
      <t xml:space="preserve"> </t>
    </r>
    <r>
      <rPr>
        <sz val="11"/>
        <rFont val="Arial"/>
        <family val="2"/>
      </rPr>
      <t xml:space="preserve">sensibilizar a la comunidad universitaria acerca de la importancia de adoptar la Política de Gestión Ambiental Institucional .
</t>
    </r>
  </si>
  <si>
    <t xml:space="preserve">
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</si>
  <si>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Establecer estructura administrativa para la gestión ambiental  </t>
  </si>
  <si>
    <t xml:space="preserve">Actualizar Plan de Gestión Ambiental Institucional/
 En la entidad no existe diagnósticos ni inventarios precisos (actualizados) sobre actividades que afectan directa e indirectamente el medio ambiente y los recursos naturales, ni evaluación de los impactos ambientales significativos. </t>
  </si>
  <si>
    <t xml:space="preserve">Los propósitos de la Universidad no se orientan a la transversalidad de lo ambiental en las acciones misionales y de apoyo  para que se garantice una verdadera dinámica gestión institucional fundamentada en el cuidado y sostenibilidad del entorno.
</t>
  </si>
  <si>
    <t xml:space="preserve">Actualizar Plan de gestión ambiental considerando  diagnósticos existentes  
</t>
  </si>
  <si>
    <t>Formular Plan de Manejo de Riesgos Ambientales.</t>
  </si>
  <si>
    <t>Estructurar un plan de acción acorde a los hallazgos y diagnósticos previos:  / La Universidad del Cauca para la vigencia de 2013 no contó con Plan de Acción que le permitiera establecer actividades especificas a desarrollar para ejecutar los programas propuestos (10) en el Plan de Gestión Ambiental 2013, con fechas, responsables, recursos y controles</t>
  </si>
  <si>
    <t xml:space="preserve">Falta de operatividad del Comité de Gestión Ambiental, para la definición de líneas de trabajo que incluyan en el Plan de Acción anual, metas, recursos,  indicadores y responsables.
</t>
  </si>
  <si>
    <t>Definir un Plan de Acción acorde a diagnósticos y contexto de la Institución.</t>
  </si>
  <si>
    <t>Definir rubro de funcionamiento e inversión para gestión ambiental en el presupuesto anual institucional. En el presupuesto de ingresos y gastos para la vigencia 2013 no se determinaron de manera expresa los recursos a intervenir para atender los programas relacionados con la GAI en las cuatro Unidades, y en efecto no se evidencia ejecución de los recursos previstos en el Plan Operativo de Inversión por $50.000.000.</t>
  </si>
  <si>
    <t xml:space="preserve">Falta de operatividad del Comité de Gestión Ambiental, los propósitos de la Universidad no se orientan a la transversalidad de lo ambiental en las acciones misionales y de apoyo  para que se garantice una verdadera y dinámica de gestión institucional fundamentada en el cuidado y sostenibilidad del entorno.
</t>
  </si>
  <si>
    <t>Gestión de recursos  para implementar la Política Ambiental institucional.</t>
  </si>
  <si>
    <t>Incorporar en el Plan Institucional de Capacitación, la temática ambiental definida según diagnóstico/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t>
  </si>
  <si>
    <t>Incorporar en el Plan Institucional de Capacitación, la temática ambiental definida según diagnósticos.</t>
  </si>
  <si>
    <t>Definir acciones de sensibilización y capacitación considerando las líneas estratégicas definidas en la Política Ambiental Institucional.</t>
  </si>
  <si>
    <t>Definir estrategias de  seguimiento y evaluación del PGA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</si>
  <si>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Falta de operatividad del Comité de Gestión Ambiental.
El Plan de Gestión Ambiental Institucional vigente presenta falencias en cuanto a metas, indicadores y responsables </t>
  </si>
  <si>
    <t>Definir estrategias de  seguimiento y evaluación del PGA considerando aspectos e impactos ambientales identificados a través de  diagnósticos.</t>
  </si>
  <si>
    <t>Seguimiento</t>
  </si>
  <si>
    <t>Evaluación a Proveedores</t>
  </si>
  <si>
    <t>Reformulado - ejecución</t>
  </si>
  <si>
    <t xml:space="preserve">Reformulación </t>
  </si>
  <si>
    <t>Fecha de actualización: 28-02-2018</t>
  </si>
  <si>
    <t>Indicador / Denominación de la Unidad de Medida de la Actividad</t>
  </si>
  <si>
    <t xml:space="preserve"> La normatividad existente no regula los criterios de selección y vinculación de docentes, no justifica las necesidades ni define claramente los perfiles requeridos, no se nota la adherencia al regimen de inhabilidades e incompatibilidades y manejo de conflicto de intereses que garanticen su objetividad y trasparencia, No se aplican entrevistas y/o pruebas orales o escritas, ni se levantan actas de calificación</t>
  </si>
  <si>
    <t>MM.Falta reglamentación armonica y completa sobre el procedimiento de selección, vinculación y contratación de docentes de planta, ocasionales, hora cátedra y CAR</t>
  </si>
  <si>
    <t xml:space="preserve"> Ajustar, modoficar, armonizar la normatividad del proceso de vinculaciones de los docentes de planta, ocasionales, hora cátedra y CAR </t>
  </si>
  <si>
    <t xml:space="preserve"> Ajuste, armonización  y  unificación de las  normas y procedimientos de selección, contratación y vinculación que incluya la valoración y justificación adecuadas</t>
  </si>
  <si>
    <t xml:space="preserve">Normas o acuerdos modificadas estandarizadas y aprobadas </t>
  </si>
  <si>
    <t>El número de docentes ocasionales y catedráticos presenta tendencia a superar a los docentes de planta, con disminución del porcentaje mínimo de docentes de tiempo completo.</t>
  </si>
  <si>
    <t>MM.Falta de vinculación de docentes de planta</t>
  </si>
  <si>
    <t>Crear e implementar estrategias para vinculación de docentes de planta</t>
  </si>
  <si>
    <t>Reemplazar vacantes mediante concurso público, teniendoen cuenta como preferencia a los programas con registro calificado  (Requisitos  Maestria y Doctorado)</t>
  </si>
  <si>
    <t>Docentes de planta nombrados y vinculados</t>
  </si>
  <si>
    <t>Vinculación de docentes temporales en labores administrativas  y de capacitación no permitidas</t>
  </si>
  <si>
    <t>MO. Las normas no se ajustan a la realidad institucional</t>
  </si>
  <si>
    <t>Modificar acuerdo que permita a docentes temporales en labores administrativas y capacitaciones  en extricta nesecidad del servicio y autorización previa de VRA</t>
  </si>
  <si>
    <t>Modificación del acuerdo 017/2009, y Acuerdo 058/2014 Art 1 que permita esta situación por nesecidad del servicio.</t>
  </si>
  <si>
    <t>Acuerdo modificado y aprobado</t>
  </si>
  <si>
    <t>Inconsistencias en el registro de la labor</t>
  </si>
  <si>
    <t>MM. No  tiene en cuenta las normas de asignación de labor docente</t>
  </si>
  <si>
    <t>Capacitar a jefes de departamento  en manejo del programa de Labor Docente</t>
  </si>
  <si>
    <t>Capacitación a jefes y coordinadores en Labor docente</t>
  </si>
  <si>
    <t>Capacitaciónes efectuadas</t>
  </si>
  <si>
    <t>MM. Falta determinar las funciones que corresponden a coordinadores y jefes de departamento</t>
  </si>
  <si>
    <t>Elaborar manual de funciones para jefes y coordinadores</t>
  </si>
  <si>
    <t xml:space="preserve"> Elaboración de manual de funciones de jefes y coordinadores</t>
  </si>
  <si>
    <t>Acuerdo de  manual de funciones aprobado</t>
  </si>
  <si>
    <t>La gestión documental incumple con las normas básicas</t>
  </si>
  <si>
    <t>MM. Espacio físico del archivo de Gestión del Talento Humano inadecuado según las normas de gestio documental</t>
  </si>
  <si>
    <t xml:space="preserve">Adecuar el espacio físico del archivo de Gestión del Talento Humano conforme a las normas de gestión documental </t>
  </si>
  <si>
    <t>Ampliación  y/o reubicación del  espacio fisico del archivo de gestion de la división de Talento Humano</t>
  </si>
  <si>
    <t>Infraestructura para la gestion documental</t>
  </si>
  <si>
    <r>
      <t xml:space="preserve">La norma interna sobre la evaluaciòn del desempeño presenta vacios e imprecisiones que impiden la aplicaciòn  clara y atemperada a las dinàmicas institucionales tampoco  incluye las actividades de apoyo a programas de posgrado, regionalizaciòn y extensiòn por fuera de la labor docente, </t>
    </r>
    <r>
      <rPr>
        <b/>
        <sz val="11"/>
        <color theme="1"/>
        <rFont val="Arial"/>
        <family val="2"/>
      </rPr>
      <t>se</t>
    </r>
    <r>
      <rPr>
        <sz val="11"/>
        <color theme="1"/>
        <rFont val="Arial"/>
        <family val="2"/>
      </rPr>
      <t xml:space="preserve"> presenta como un simple requisito formal de experiencia calificada para la obtenciòn de puntos salariales y no se reglamenta como criterio de permanencia</t>
    </r>
  </si>
  <si>
    <t>MM. Presencia de vacios e impresiciónes y disperción en la norma interna sobre la evaluación del desempeño docente.</t>
  </si>
  <si>
    <t>Ajustar y armonizar la norma que regula la evaluaciòn del desempeño docente con apego a necesidades institucionales actuales incluyendo las actividades de apoyo a programas de posgrado, regionalizaciòn y extensiòn por fuera de la labor docente  y sea de mayor impacto en la obtenciòn de puntos salariales y como criterio de permanencia.</t>
  </si>
  <si>
    <t xml:space="preserve">
Armonización de las normas que regulan el procedimiento de evaluación al desempeño docente</t>
  </si>
  <si>
    <t>Normas de evaluación docente ajustada integradas  y aprobadas</t>
  </si>
  <si>
    <t>La evaluaciòn del estudiantado no tine preponderancia sobre los resultados generales</t>
  </si>
  <si>
    <t xml:space="preserve">MM. Las facultades no tienen un  valor trascendente y unificado de la evaluaciòn que hace el estudiante al cuerpo de docentes. </t>
  </si>
  <si>
    <t xml:space="preserve">Incrementar el  valor porcentual a la evaluacion del estudiante con respecto a los demas componentes </t>
  </si>
  <si>
    <t>Reglamentación que considere  a la evaluación estudiantil con mayor peso porcentual que las demas fuentes</t>
  </si>
  <si>
    <t>El Procedimiento documentado no es referente de operaciòn</t>
  </si>
  <si>
    <t>MM. El procedimiento no describe controles,actividades y responsables demanera correcta</t>
  </si>
  <si>
    <t>Documentar y unificar un procedimineto de evaluación al desempeño docente conforme a las metodologias de calidad que permitan establecer demanera clara actividades, controles y responsables</t>
  </si>
  <si>
    <t>Buscar, consolidar, modificar, aprobar y socializar un solo procedimiento de evaluación con base en la identificación de requisitos comunes entre todos los procedimientos revisados, ajustarlo conforme a las regulaciones vigentes siguiendo las metodologias y  tecnicas de calidad</t>
  </si>
  <si>
    <t>Procedimiento  de evaluación docente ajustado y aprobado</t>
  </si>
  <si>
    <t>La autoevaluaciòn no es una fuente objetiva de evaluaciòn del desempeño docente</t>
  </si>
  <si>
    <t>MM. La autoevaluación no es un referente objetivo para el resultado de la evaluación docente</t>
  </si>
  <si>
    <t>Revisar los terminos de aplicaciòn de la autoevaluaciòn en garantia de la objetividad del proceso y la conveniencia institucional.</t>
  </si>
  <si>
    <t>Definición de unos minimos criterios para la autoevaluación que permita su objetividad, teniendo en cuenta las  debilidades y fortalezas  soportado en evidencias</t>
  </si>
  <si>
    <t>Herramienta de autoevaluación armonizada ajustada y aplicada</t>
  </si>
  <si>
    <t>La encuesta estudiantil aplicada a travès de la plataforma SIMCA presenta fallas en su diseño e implementaciòn</t>
  </si>
  <si>
    <t>MM.El cuestionario estudiantil  para evaluar a los docentes no contiene criterios claros y presisos que permitan una adecuada evaluación</t>
  </si>
  <si>
    <t>Asustar a la herramienta aplicada por los estudiantes en la plataforma SIMCA</t>
  </si>
  <si>
    <t>Revisión y ajuste  del cuestionario de evaluación y su aplicabilidad</t>
  </si>
  <si>
    <t>Cuestionario Revisado y ajustado</t>
  </si>
  <si>
    <t>Las resoluciones de experiencia calificada no cuentan con debida motivaciòn</t>
  </si>
  <si>
    <t xml:space="preserve">MM. Las resoluciones carecen de tecnica juridica para su elaboración </t>
  </si>
  <si>
    <t>Revisar el texto de las resoluciones de experiencias calificada en la pertinencia de fundamentar la calificaciòn final.</t>
  </si>
  <si>
    <t>Expedición de resolución que fundamenten a la experiencia calificada</t>
  </si>
  <si>
    <t>Resoluciónes ajustadas</t>
  </si>
  <si>
    <t>No se han identificado riesgos asociados al proceso de evaluaciòn al desempeño docente</t>
  </si>
  <si>
    <t>MM.  Debilidad en la gestión del riesgo</t>
  </si>
  <si>
    <t>Identificar los riesgos de gestiòn y corrupciòn asociados al proceso de evaluaciòn al desempeño docente.</t>
  </si>
  <si>
    <t>Inclusión de riesgos asociados al proceso de evaluaciòn al desempeño docente en la matriz de riesgos de la universidad</t>
  </si>
  <si>
    <t>Riesgos identificados y gestionados</t>
  </si>
  <si>
    <t>MO=Mano de obra</t>
  </si>
  <si>
    <t>MA = Medio Ambiente</t>
  </si>
  <si>
    <t>MM = Mala Metodologia</t>
  </si>
  <si>
    <t>ME = Maquinaria y Equipos</t>
  </si>
  <si>
    <t>MT = Materiales</t>
  </si>
  <si>
    <t>Oficina de Planeación y Desarrollo Institucional</t>
  </si>
  <si>
    <t>Plan de Desarrollo</t>
  </si>
  <si>
    <t>Gestión Estratégica</t>
  </si>
  <si>
    <t>Procedimiento documentado e implementado</t>
  </si>
  <si>
    <t>El manual de Funcionamiento del Banco Universitario de Programas y Proyectos de Inversión no tiene los lineamientos para medir anualmente la ejecución de los proyectos del PDI</t>
  </si>
  <si>
    <t>Modificar el manual de funcionamiento del Banco Universitario de Programas y Proyectos de Inversión</t>
  </si>
  <si>
    <t>Rediseñar  el manual de funcionamiento del Banco Universitario de Programas y Proyectos de Inversión logrando la alineacion con el procedimiento PE-GE-2.2-PR-9</t>
  </si>
  <si>
    <t xml:space="preserve">Manual actualizado </t>
  </si>
  <si>
    <t xml:space="preserve">Desarticulación de programas y proyectos  dentro del Banco Universitario de proyectos de inversión    </t>
  </si>
  <si>
    <t xml:space="preserve">Registrar los programas y proyectos dentro del banco de proyectos </t>
  </si>
  <si>
    <t xml:space="preserve">Banco de programas y proyectos articulado </t>
  </si>
  <si>
    <t xml:space="preserve">No se realizó la identifcación de los riesgos de gestión al PDI
</t>
  </si>
  <si>
    <t>Gestionar los riesgos de gestión del PDI</t>
  </si>
  <si>
    <t xml:space="preserve"> Riesgos de gestión al PDI gestionados</t>
  </si>
  <si>
    <t xml:space="preserve">Inobservancia a las normas  de la gestión documental 
</t>
  </si>
  <si>
    <t xml:space="preserve"> Adecuar el archivo de gestión a la Normatividad de Gestión Documental </t>
  </si>
  <si>
    <t>Tipos documentales organizados y archivados</t>
  </si>
  <si>
    <t>Realizar seguimientos  mensuales documentados a la ejecución de los contratos de  arrendamientos de espacios universitarios, constatando su oportunidad,  y verificando la existencia de los  soportes y su conformidad con las obligaciones contractuales.</t>
  </si>
  <si>
    <t>VIGENCIA 2019</t>
  </si>
  <si>
    <t xml:space="preserve">Se publica mensualmente a través del portal web institucional de fácil acceso a la comunidad el balance general y el estado de actividad financiera y económica (Estado de situación financiera, estado de resultados y notas a los informes financieros y contables). La publicación se encuentra en el link de la División de Gestión Financiera - Información económica http://www.unicauca.edu.co/versionP/acerca-de-unicauca/dependencias/division-financiera/informacion-economica </t>
  </si>
  <si>
    <t xml:space="preserve">Seguimiento abril 2019, con el fin de verificar la consistencia de la mejora. </t>
  </si>
  <si>
    <t xml:space="preserve">Dentro del acta de la Junta de licitacion se estan registrando:- la verificacion de los participantes,-oferentes,-oferentes habilitados,-el valor de la propuesta de cada uno de los proponentes,-la correccion aritmetica,-asignacion de puntaje,-el orden de elejibilidad acorde con el puntaje,-la recomendacion para adjudicacion del contrato dirijida al señor rector, con su respectiva facha ,hora y valor del contrato.                                                                                                                     Obedeciendo estrictamente a la cronologia del contrato.                                                                                                        Es bueno tener en cuenta que cuando el proceso de seleccion hace referencia a un suministro o compraventa que supere los 100 SMMLV, el acuerdo 064 direcciona el proceso a la modalidad de puja dinamica presencial en atencion a que los objetos items que la universidad quiere adquirir bienes que tecnicamente se consideren homogeneos.Esta modalidad tiende a adjudicar a un valor menor al planteado en el presupuesto de la convocotaria.                                                                                                                     </t>
  </si>
  <si>
    <t>Acta de licitación del contrato de suministro de aseo No.38 de 2018.   En el link de contratacion de la pagina web de la Universidad del Cauca estan publicados cada uno de los procesos con los respectivos informes de evaluacion y demas soportes del proceso licitatorio siempre ajustados al acuerdo 064 y al estricto cumplimiento de la cronologia</t>
  </si>
  <si>
    <t>Los informes de actividades de los contratos y toda la documentacio contractual se encuentran en el archivo de la Vicerrectoria Administrativa. Contrato de suministro de aseo No.38 de 2018 Tomo 2.</t>
  </si>
  <si>
    <t xml:space="preserve">La Agencia remite con periodicidad mensual informes a la Vicerrectoría Administrativa, con lo que no se considera necesaria el acta parcial. Adicional la supervisión lleva un control en documento excel. </t>
  </si>
  <si>
    <t xml:space="preserve">Informes mensuales y herramienta control excel. </t>
  </si>
  <si>
    <t xml:space="preserve">Aplicadas en cada carpeta de contrato. </t>
  </si>
  <si>
    <t>Listados de chequeo que reposan en cada carpeta de los contratos  en la Vicerrectoria Administrativa</t>
  </si>
  <si>
    <t>Es requisito entregar los informes de avance del contrato revisado por el supervisor para iniciar el proceso de pago, tal y como se evidencia en la lista de chequeo de la Division de Gestion Financiera   PA-GA-5.2-OD-2 Lista de chequeo contrato de arrendamiento.docx, ademas de el porcentage de avance de ejecucion solicitado en el ceertificado de pago, estos informes igual que toda la documentacion requerida para el pago y la legalizacion del contrato, tiene como destino final el archivo de la Vicerrectoria Administrativa.</t>
  </si>
  <si>
    <t>Informes mensuales, se encuentran en cada carpeta de arrendamientos desde el año 2018</t>
  </si>
  <si>
    <t>El Area de Adquisiciones e Inventarios  realiza  la trazabilidad de cada una de las ordenes de compra  elaboradas. Existe un cuadro de seguimiento que se maneja desde el Drive, igualmente  nos da las alertas de vencimiento de las ordenes de compra. El Seguimiento inicia con el  requerimiento y termina con la solicitud de pago.. Pasos de una orden de compra: Solicitud- estudio de mercado.- Solicitud de CDP. - Elaboracion orden de compra. - Solicitud RDP. - Legalizacion orden de compra por parte del proveedor incluida la expedicion de poliza si se ha solicitado. Una vez terminada la legalizacion de la orden de compra se solicita al proveedor la entrega de la mercancia, la factura y con la revision de lo anterior se realiza la solicitud  de pago.                                                                                                                                                                  Se realizan Comite de seguimiento de contratación quincenalmente donde se articula el area tecnica de adquisiciones con el area jurídica de la Vicerrectoria Administrativa ytodas las demas dependencia que hacen parte de la Vicerrectoria Administrativa para hacer seguimiento a cada uno de los procesos con enfasis en los que presentan alguna dificultad, exponiendo las soluciones a todo el grupo para evitar reincidir en ellos.</t>
  </si>
  <si>
    <t>Cuadro de Seguimiento que se maneja en el Area de Adquisiciones e Inventarios y lo alimentan las personas que realizan las etapas del proceso de compras.       Actas de Comité de seguimiento de Contratación.</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</si>
  <si>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t>
    </r>
  </si>
  <si>
    <t xml:space="preserve">Ver Acta de seguimiento 2.6-1.60/02 del 28/03/2019. </t>
  </si>
  <si>
    <t xml:space="preserve">El Área de Adquisiciones realizó seguimiento a la ejecución del Plan Anual de Adquisiciones con periodicidad trimestral. El último informe de seguimiento es el Informe 5.4.5-52.20/04 de Seguimiento al Plan Anual de Adquisiciones vigencia 2018 – corte cuarto trimestre 2018. </t>
  </si>
  <si>
    <t xml:space="preserve"> Informe 5.4.5-52.20/04 </t>
  </si>
  <si>
    <t xml:space="preserve">2.6-1.60/02 del 28/03/2019. </t>
  </si>
  <si>
    <t xml:space="preserve">El Área de Adquisiciones e Inventarios coordinó la formulación del Plan Anual de Adquisiciones vigencia 2019, considerando las siguientes fases: 
• Planificación del proceso de formulación estructurado a partir del plan trabajo a ejecutarse entre la tercera semana de octubre de 2018 a la última semana de enero de 2019. 
• Emisión de la circular informativa que orienta sobre el proceso de formulación. 
• Designación de responsable por proceso para suministrar la información de necesidades. En el caso de los laboratorios se requirió que el enlace tuviera conocimiento en el tema. 
• El designado consolidó y remitió al Área de Adquisiciones e Inventarios antes del 30/10/2018 la información en plantilla formato excel con los bienes de consumo requeridos para la vigencia 2019.
• En el mes de noviembre se realizaron reuniones con los vicerrectores y líderes de Procesos para conocer las necesidades de servicios de mantenimiento, servicios técnicos, bienestar universitario y proyectos de inversión. 
• Consolidación y organización de la información con las necesidades determinadas y elaboración del Plan Anual de Adquisiciones, el cual se aprueba con la Resolución Rectoral 063 de 2019. 
• Publicación en el portal web del Plan Anual de Adquisiciones vigencia 2019 conforme a los términos de Ley. 
</t>
  </si>
  <si>
    <r>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t>
    </r>
    <r>
      <rPr>
        <b/>
        <u/>
        <sz val="10"/>
        <color rgb="FFFF0000"/>
        <rFont val="Arial"/>
        <family val="2"/>
      </rPr>
      <t>OJO CON ESTO REQUERIR NUEVAMENTE. QUÉ SE VA A HACER</t>
    </r>
  </si>
  <si>
    <t xml:space="preserve">En documento anexo remitido por el Área de Adquisiciones e Inventarios, se registra la programación del PAA vigencia 2018 de los requerimientos para el cumplimiento de las actividades académicas de las facultades y demás dependencias del Proceso misional, con asignación presupuestal por valor de $ 1.604.754.112. </t>
  </si>
  <si>
    <t xml:space="preserve">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
</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</si>
  <si>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</si>
  <si>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r>
      <t xml:space="preserve">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t>
    </r>
    <r>
      <rPr>
        <b/>
        <sz val="10"/>
        <color rgb="FF00B050"/>
        <rFont val="Calibri"/>
        <family val="2"/>
        <scheme val="minor"/>
      </rPr>
      <t xml:space="preserve">El Acta de Evaluación de Propuestas no contiene las razones de la diferencia de valores entre la propuesta seleccionada y el contrato firmado. </t>
    </r>
    <r>
      <rPr>
        <sz val="10"/>
        <rFont val="Calibri"/>
        <family val="2"/>
        <scheme val="minor"/>
      </rPr>
      <t xml:space="preserve">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r>
  </si>
  <si>
    <t>Centro de Gestión de la Calidad y Acreditación Institucional</t>
  </si>
  <si>
    <t xml:space="preserve">Fecha </t>
  </si>
  <si>
    <t>Bienestar Universitario</t>
  </si>
  <si>
    <t>Miguel</t>
  </si>
  <si>
    <t xml:space="preserve">Control interno contable </t>
  </si>
  <si>
    <t xml:space="preserve">Disciplinarios. </t>
  </si>
  <si>
    <t>Acreditación programas académicos</t>
  </si>
  <si>
    <t xml:space="preserve">Diego - Kevin </t>
  </si>
  <si>
    <t xml:space="preserve">PDI. </t>
  </si>
  <si>
    <t>Monitorias</t>
  </si>
  <si>
    <t xml:space="preserve">Diego </t>
  </si>
  <si>
    <t xml:space="preserve">Miguel - </t>
  </si>
  <si>
    <t>5.</t>
  </si>
  <si>
    <t>Estimulos económicos</t>
  </si>
  <si>
    <t xml:space="preserve">Viceacadémica </t>
  </si>
  <si>
    <t xml:space="preserve">Realizar seguimiento al Plan de Mejoramiento Único, para valorar el avance  e impacto sobre las mejoras esperadas en los servicios de monitorias, residencias y cafeterias. </t>
  </si>
  <si>
    <t xml:space="preserve">Primera cada División analizó el Acuerdo y posterior reunión conjunta Vicerrectoría de Cultura. Existe acta por División. 
Primero se llevará al Consejo de Cultura y Bienestar, estuvo programado para el 29 de mayo, para definir la ruta metodológica con la que se retroalimentará la propuesta. 
Existe un borrador inicial, previo al proceso participativo de retroalimentación. </t>
  </si>
  <si>
    <t xml:space="preserve">Acuerdo monitorias existe propuesta. 
Acuerdo residencias universitarias. 
Política de cafeterías está en proyecto, pero requiere ajuste, avances casi nulos. Hacer nota. </t>
  </si>
  <si>
    <t xml:space="preserve">Programa Permanencia y Graduación, Acuerdo Superior 052 Política Permanencia y graduación. 
Equipo ejecutor. Coordinadora profesora con asignación de labor académica. 10 horas. No tiene categoría de coordinador. Está. 
Dos profesores solicitaron PERMANESER-FACA (5 horas) Y BIOLOGÍA (5 horas). 
Salud Integral: psicopedagógico. No existe una clara articulación entre el comité ejecutor y la División de Salud Integral. 
Apoyo pedágogico.
Socioeconómico- residencias y competencias para la vida, liquidación de matriculas. Revisar que pretende el modelo nacional y si la Universidad le dio esta lectura. </t>
  </si>
  <si>
    <t xml:space="preserve">Salud integral realiza diagnóstico cada 3 años sobre las causas. </t>
  </si>
  <si>
    <t xml:space="preserve">No hay avances, sobre el tema. No ha sido posible coordinar la información. Unicauca en cifras. 
La propuesta de alertas tempranas, podría ser una forma en que la vice intenta obtener información sobre la deserción. 
Viceacadémica tiene modulo consulta SIMCA. Protocolos de control de la información. Con esto se pretende unificar y obtener información. </t>
  </si>
  <si>
    <t xml:space="preserve">Reliquidación. </t>
  </si>
  <si>
    <t xml:space="preserve">No hay diagnóstico. </t>
  </si>
  <si>
    <t>PDI - Programas y proyectos. Inversión y funcionamiento (deporte, salud integral y bienestar). Plan Acción 2018 - enero junio - julio diciembre. Cada División y Programa. 
Programa vigencia 2018-2019. Comité estratégico cada martes pedir las actas. Cuatrismetre.informes consilidados. Inversiones Isabel, que envie como hace control al presupuesto. inversión y funcionamiento.</t>
  </si>
  <si>
    <t xml:space="preserve">Auditoría del Área de Gestión documental. Revisar el acta de Gestión Documental. </t>
  </si>
  <si>
    <r>
      <t xml:space="preserve">Plan de Acción anual, bajo conocimiento del programa en la Universidad. FACA, Electrónica y Ciencias de la Salud. Ayuda pedagógica, sistema de alertas tempranas identifica la repitencia. 
Qué se hace con la información que se arroja SIMCA. El coordinador académico debe extraer la información. El Sistema de alertas no está operando, porque no ha sido interiorizado. 
Socialización del Programa PERMANESER en el Consejo Académico y Consejos de Facultad. 
Se ha requerido a los programas de licenciatura, socializar el sistema de alertas tempranas. Los programas para efectos de la características 37 solciitaan al progframa información, sin considerar que cada programa es el ejecutor. Programa introducción a la vida universitaria. FACA y FIET, articulado trabajo entre el equipo ejecutor y voluntariados. 
Plan Acción: 
</t>
    </r>
    <r>
      <rPr>
        <b/>
        <sz val="11"/>
        <rFont val="Arial Narrow"/>
        <family val="2"/>
      </rPr>
      <t xml:space="preserve">PERMENECER NO TIENE ESPACIO NI GESTIÓN DOCUMENTAL. 
ASIGNACIÓN DE LABOR DOCENTE PARA COORDINACIÓN O UNA COORDINACIÓN EXCLUSIVA. </t>
    </r>
  </si>
  <si>
    <t>verificar la  previsión de recursos para la implementación de los proyectos de bienestar y de las oportunidades de mejora del CNA.</t>
  </si>
  <si>
    <r>
      <rPr>
        <sz val="10"/>
        <rFont val="Times New Roman"/>
        <family val="1"/>
      </rPr>
      <t xml:space="preserve">  </t>
    </r>
    <r>
      <rPr>
        <sz val="10"/>
        <rFont val="Arial"/>
        <family val="2"/>
      </rPr>
      <t>Requisitos generales y específicos de inscripción, ingreso y matrícula de los estudiantes de posgrado.</t>
    </r>
  </si>
  <si>
    <t xml:space="preserve">Acta 2.6-1.60/33  del 14 de septiembre de 2018, evidenció una implementación
automatizada a través de la página web de la Universidad, el cual armonizó los
requisitos de inscripción, ingreso y matrícula, y permitió una sistematización que
genera celeridad a todo el proceso.
</t>
  </si>
  <si>
    <t xml:space="preserve">Acta 2.6-1.60/72 del 28 09 2018, evidenció que el Centro de Posgrados realizó un estudio sobre el estado actual de todos los programas de posgrado, así como cohortes vigentes. Este documento fue socializado en el Consejo Académico para determinar la viabilidad del cierre anticipado de los programas sin cohortes o la terminación normal de su registro. Situación analizada por el Centro Gestión de la Calidad y la Acreditación Institucional, quien determinó que es más favorable su terminación por vencimiento normal.
</t>
  </si>
  <si>
    <t>En revisión</t>
  </si>
  <si>
    <t>El acta 2.6-1.60/72 del 28 09 2018, evidenció que el Centro de Posgrados ha implementado múltiples estrategias de mercadeo a través Televisión, Radio, prensa y pendones publicitarios.</t>
  </si>
  <si>
    <t>Elaborar minuta referente con los lineamientos de las normas vigentes</t>
  </si>
  <si>
    <t>Elaboración de minuta</t>
  </si>
  <si>
    <t>Proyecto de reforma integral a las normas de posgrado descrito en la actividad 1</t>
  </si>
  <si>
    <t>Revisión y ajuste de los presupuestos de los programas de posgrados conforme a sus necesidades</t>
  </si>
  <si>
    <t xml:space="preserve">Política de cafeterías está en proyecto, pero requiere ajuste, avances casi nulos. Hacer nota. 
Requerir a la Jurídica sobre la nota de salud integral sobre la cafetería de derecho. Solicitar esta nota a salud integral. 
Analizar los buzones de cafeterías su administración con PQRSF. </t>
  </si>
  <si>
    <r>
      <t xml:space="preserve">Construir indicadores de seguimiento y evaluación que permita ser estratégico en la toma de decisiones para implementar estrategias de impacto.
</t>
    </r>
    <r>
      <rPr>
        <b/>
        <sz val="11"/>
        <color rgb="FF00B050"/>
        <rFont val="Arial Narrow"/>
        <family val="2"/>
      </rPr>
      <t xml:space="preserve">Determinar los indicadores para la medición del Plan de Acción de la Vicerrectoría de Cultura y Bienestar. 
Determinar la herramienta técnica para monitorear los Programas y proyectos de la Vicerrectoría de Cultura y Bienestar, en términos de la ejecución presupuestal, impacto, pertinencia y coherencia con la oportunidad de mejora y control. </t>
    </r>
  </si>
  <si>
    <t xml:space="preserve">Ajustar y unificar los planes de mejoramiento suscritos,  considerando la pertinencia y efectividad de las acciones y actividades de mejoramiento. </t>
  </si>
  <si>
    <t>Unidad de medidad</t>
  </si>
  <si>
    <t>Documento con ajustes al Acuerdo 030 de 2015</t>
  </si>
  <si>
    <t xml:space="preserve">Remisión al  Consejo Superior  para su aprobación
Proyecto avalado </t>
  </si>
  <si>
    <t>Acuerdo ajustado
Acuerdo aprobado</t>
  </si>
  <si>
    <t xml:space="preserve">Acuerdos armónicos con el Sistema de Cultura y Bienestar
</t>
  </si>
  <si>
    <t>Porcentaje de Minutas ajustadas al Sistema de Cultura y Bienestar</t>
  </si>
  <si>
    <t>Programa de Permanencia y Graduación adoptado</t>
  </si>
  <si>
    <t>Equipo con roles asignados</t>
  </si>
  <si>
    <t>Monitoreo al Programa de Permanencia y Graduación implementado y monitoreado</t>
  </si>
  <si>
    <t>Información organizada y sistematizada</t>
  </si>
  <si>
    <t>Información reportada</t>
  </si>
  <si>
    <t>Diagnóstico realizado</t>
  </si>
  <si>
    <t>Documento de análisis estratégico</t>
  </si>
  <si>
    <t>Politica diseñada y adoptada</t>
  </si>
  <si>
    <t>. 
Indicadores construidos</t>
  </si>
  <si>
    <t xml:space="preserve">. 
Porcentaje de oportunidades de mejora del CNA incluidas en el PDI. </t>
  </si>
  <si>
    <t>. 
Presupuesto asignado para Cultura y Bienestar</t>
  </si>
  <si>
    <t>Reuniones para revisar los documentos en cada división</t>
  </si>
  <si>
    <t xml:space="preserve">Reuniones con diferentes actores para los nuevos documentos y/o ajustes respectivos a los procesos y procedimientos </t>
  </si>
  <si>
    <t xml:space="preserve">Dar a conocer  los procedimientos y procesos </t>
  </si>
  <si>
    <t xml:space="preserve">Plan de Trabajo de la vigencia </t>
  </si>
  <si>
    <t xml:space="preserve">Seguimiento realizado </t>
  </si>
  <si>
    <t>Planes de mejoramientos unificados y evaluados</t>
  </si>
  <si>
    <t xml:space="preserve">Seguimiento y monitoreo realizado </t>
  </si>
  <si>
    <t>Capacitaciones realizadas y archivos gestionados</t>
  </si>
  <si>
    <t>Plan de Trabajo diseñado e implementado</t>
  </si>
  <si>
    <t>Seguimiento y monitoreos realizado</t>
  </si>
  <si>
    <t>Responsable proceso y/o subprocesos</t>
  </si>
  <si>
    <t>Vicerrectoría de Cultura y Bienestar/División de Gestión de Salud Integral y Desarrollo Humano</t>
  </si>
  <si>
    <t>Vicerrectoría de Cultura y Bienestar/División de Gestión de Salud Integral y Desarrollo Humano/Oficina Jurídica</t>
  </si>
  <si>
    <t xml:space="preserve">Vicerrectoría de Cultura y Bienestar </t>
  </si>
  <si>
    <t>Vicerrectoría de Cultura y Bienestar/Vicerrectoría Académica</t>
  </si>
  <si>
    <t>Gestión de la Cultura y el Bienestar</t>
  </si>
  <si>
    <t xml:space="preserve">Gestión de la Cultura y el Bienestar
</t>
  </si>
  <si>
    <t>División de Gestión de Salud Integral y Desarrollo Humano y Vicerrectoría Administrativa</t>
  </si>
  <si>
    <t xml:space="preserve">División de Gestión de Salud Integral y Desarrollo Humano </t>
  </si>
  <si>
    <t>Vicerrectoría de Cultura y Bienestar y Secretaría General</t>
  </si>
  <si>
    <t>Vicerrectoría de Cultura y Bienestar/División de Gestión de Cultura/División de Gestión de Salud Integral y Desarrollo Humano/División de Gestión de la Recreación y del Deporte</t>
  </si>
  <si>
    <t>Evidencia de Cumplimiento</t>
  </si>
  <si>
    <t>Actas
Documento  con ajustes</t>
  </si>
  <si>
    <t xml:space="preserve">Aval del Consejo Académico
Oficio de remisión
</t>
  </si>
  <si>
    <t>Acuerdo aprobado</t>
  </si>
  <si>
    <t>Actas
Registro de Asistencias</t>
  </si>
  <si>
    <t>Oficio
Registro de asistencia</t>
  </si>
  <si>
    <t>Contratos ajustados</t>
  </si>
  <si>
    <t>Documento del Modelo de Permanencia aprobado</t>
  </si>
  <si>
    <t>Acto de conformación del equipo con asignacón de roles</t>
  </si>
  <si>
    <t>Informes de monitoreo</t>
  </si>
  <si>
    <t xml:space="preserve">Reportes con información veráz remitido a OPDI. </t>
  </si>
  <si>
    <t>Reportes de información</t>
  </si>
  <si>
    <t>Documento de Diagnóstico</t>
  </si>
  <si>
    <t>Documento de análisis de estrategias</t>
  </si>
  <si>
    <t>Politica aprobada</t>
  </si>
  <si>
    <t>Documento de Plan de Acción con indicadores</t>
  </si>
  <si>
    <t>Documento del PDI con las oportunidades de mejora articuladas</t>
  </si>
  <si>
    <t xml:space="preserve">Acto administrativo  </t>
  </si>
  <si>
    <t>Procedimientos actualizados en el Programa Lvmen</t>
  </si>
  <si>
    <t xml:space="preserve">Actas
Listados de asistencias
Documento Planes de Mejoramiento </t>
  </si>
  <si>
    <t>Registros de solcitud y capacitación</t>
  </si>
  <si>
    <t xml:space="preserve">Documento Plan de Trabajo </t>
  </si>
  <si>
    <t xml:space="preserve">Registros monitoreo. </t>
  </si>
  <si>
    <t>Unidad de medida</t>
  </si>
  <si>
    <t>Norma y herramientas aprobadas e implementadas sobre requisitos de inscripción de aspirantes a programas de posgrado</t>
  </si>
  <si>
    <t>Procedimiento de admisión y matrícula actualizado e implementado</t>
  </si>
  <si>
    <t>Procedimiento de adjudicación de becas y estimulos para estudiantes de Posgrados implementado</t>
  </si>
  <si>
    <t>Procedimiento de selección docente de Posgrados implementado</t>
  </si>
  <si>
    <t>Documento diagnóstico con sus recomendaciones</t>
  </si>
  <si>
    <t>Documento Plan Estratégico, investigación de mercado y Plan de mercados</t>
  </si>
  <si>
    <t xml:space="preserve">Documento con políticas aprobadas
</t>
  </si>
  <si>
    <t>Procedimiento implementado</t>
  </si>
  <si>
    <t>Registro de las estrategias de mercadeo</t>
  </si>
  <si>
    <t xml:space="preserve">Minuta elaborada e implementada
</t>
  </si>
  <si>
    <t>Acuerdo modificado</t>
  </si>
  <si>
    <t>Presupuestos ajustados a la necesidades reales de los posgrados</t>
  </si>
  <si>
    <t>Punto de Control.
Generar una herramienta de control, aplicada por la Vicerrectoría Académica</t>
  </si>
  <si>
    <t>Armonizar la apliacación de los Acuerdos 088/93, 043/94 y 004/2015 y establecer directrices claras para su operación</t>
  </si>
  <si>
    <t>Establecer herramienta que le permita hacer los controles respectivos</t>
  </si>
  <si>
    <t>Proyecto de Actualización de Sistemas</t>
  </si>
  <si>
    <t xml:space="preserve">Establecer en herramientas de comunicación con los egresados </t>
  </si>
  <si>
    <t>Minutas diseñadas y aplicadas</t>
  </si>
  <si>
    <t>Proyecto de Acuerdo; Procedimiento</t>
  </si>
  <si>
    <t>Archivo de gestión ajustado a las normas de gestión documental</t>
  </si>
  <si>
    <t>Gestión de la Formación/Gestión de Facultades y Programas Académicos/Gestión de la calidad</t>
  </si>
  <si>
    <t>Gestión de la Formación/Gestión de Facultaes y Programas Académicos</t>
  </si>
  <si>
    <t>Gestión de la Formación/Gestión de Facultaes y Programas Académicos/ Gestión de la Calidad Académica</t>
  </si>
  <si>
    <t>Gestión de la Formación/Gestión de Facultades y Programas Académicos/Gestión de la Calidad/Gestión de la Planeación Institucional</t>
  </si>
  <si>
    <t>Gestión de la Formación/Gestión de Facultades y Programas Académicos</t>
  </si>
  <si>
    <t>Gestión de la Calidad Académica/ Gestión de la Formación/Gestión de Facultades y programas Académicos</t>
  </si>
  <si>
    <t>Gestión de la Formación/Gestión de Facultades y Programas Académicos/Gestión de las Comunicaciones</t>
  </si>
  <si>
    <t>Gestión de la Formación/Gestión de Facultades y Programas Académicos/Gestión del Talento Humano</t>
  </si>
  <si>
    <t>Gestión de Facultaes y Programas Académicos/Planeación Institucional</t>
  </si>
  <si>
    <t>Gestión del Talento Humano</t>
  </si>
  <si>
    <t>Gestión de la Académica/Gestión de Facultades y Programas Académicos/Gestión Jurídica</t>
  </si>
  <si>
    <t xml:space="preserve">Gestión de la Académica/ División de Gestión de las Tecnologías y Telecomunicaciones </t>
  </si>
  <si>
    <t>Gestión de la Académica</t>
  </si>
  <si>
    <t>Gestión de apoyo administrativo/Gestión de Facultades y programas académicos</t>
  </si>
  <si>
    <t>Gestión de la Formación/Gestión de Facultaes y Programas Académicos/Gestión del Talento Humano</t>
  </si>
  <si>
    <t>Acuerdo superior 052 de 2018 y documento Modelo de Permanencia y Graduación Estudiantil publicado en http://facultades.unicauca.edu.co/vicecultura/programa-de-permanencia-y-graduacion.</t>
  </si>
  <si>
    <t>1. Socializar la política de Calidad y sus objetivos. 
2. Socializar el procedimiento  PE-GS-4-PR-2 V:2  para los procesos de autoevaluación de Programas Académicos con fines de Acreditación</t>
  </si>
  <si>
    <t xml:space="preserve">Reuniones de socialización con gestores de calidad, coordinadores y comités de programa  </t>
  </si>
  <si>
    <t>Conformar Comités de Acreditación por Facultad y designar funciones a los gestores de calidad, con el fin de impulsar la acreditación y realizar seguimiento oportuno a la ejecución de las oportunidades de mejora.</t>
  </si>
  <si>
    <t xml:space="preserve">Diseñar e implementar instrumentos técnicos que direccionen las fases del proceso de certificación y acreditación de alta calidad. </t>
  </si>
  <si>
    <t xml:space="preserve">Socializar los resultados de autoevaluación y planes de mejora por programa académico a los universitarios interesados. </t>
  </si>
  <si>
    <t xml:space="preserve">Programa establecido.
Programa ejecutado. </t>
  </si>
  <si>
    <t xml:space="preserve">Evaluar la formulación de los planes de mejoramiento considerando el cumplimiento de los criterios técnicos aplicables y viabilidad para su implementación.  </t>
  </si>
  <si>
    <t xml:space="preserve">
Aplicar al proceso de certificación y acreditación de alta calidad los principios  de la gestión del riesgo, con el fin de asegurar de manera razonada el cumplimiento de objetivos. 
</t>
  </si>
  <si>
    <t xml:space="preserve">Organizar el archivo de gestión acorde con los asuntos de los procesos de certificación y acreditación de alta calidad.  
</t>
  </si>
  <si>
    <t>Realizar reuniones de socialización de la política institucional de calidad  y del procedimiento PE-GS-4-PR-2 con los gestores de calidad para su réplica al interior de los procesos.</t>
  </si>
  <si>
    <t>Fecha de Evaluación</t>
  </si>
  <si>
    <t>Puntaje de morosidad
(Semanas)</t>
  </si>
  <si>
    <t>Cierre de la oportunidad de mejora y/o no conformidad</t>
  </si>
  <si>
    <t xml:space="preserve">Expedir acto administrativo para la conformación de los comités de acreditación de facultades con asignacion de funciones definidas y  de gestores de calidad. </t>
  </si>
  <si>
    <t>Resolución rectoral</t>
  </si>
  <si>
    <t xml:space="preserve">Designar por acto administrativo el  Comité de acreditación y el  Gestor de Calidad por Facultad. </t>
  </si>
  <si>
    <t>Resolución de Consejo Facultad</t>
  </si>
  <si>
    <t>1. Ajustar el Procedimiento PE-GS-4-PR-2 V:2</t>
  </si>
  <si>
    <t>Procedimiento ajustado</t>
  </si>
  <si>
    <t xml:space="preserve">1. Programar espacios de sociallización de los resultados.
2. Ejecutar el programa de socialización de resultados. </t>
  </si>
  <si>
    <t>Presentaciones en formato PPT para la socialización de resultados de programas académicos. 
Ruta  esquematica del proceso de acreditación publicada en las facultades</t>
  </si>
  <si>
    <t>1. Determinar criterios de viabilidad para la formulación de planes de mejoramiento. 
2. Socializar de los criterios para formulacion de planes de mejoramiento viables.</t>
  </si>
  <si>
    <t>Criterios de viabilidad determinados y socializados</t>
  </si>
  <si>
    <t>3. Verificar el cumplimiento de los critertios técnicos y viabilidad aplicables a la formulación de los planes de mejoramiento.</t>
  </si>
  <si>
    <t>Criterios  para formulacion de planes de mejoramiento viables verificados.</t>
  </si>
  <si>
    <t xml:space="preserve">1. Capacitar a los Procesos y/o Subprocesos universitarios en la metolodología aplicable a la gestión de los riesgos. </t>
  </si>
  <si>
    <t>Capacitaciones realizadas</t>
  </si>
  <si>
    <t xml:space="preserve">2. Gestionar los riesgos resultantes de los procesos de certificación y acreditación de alta calidad. </t>
  </si>
  <si>
    <t>Riesgos gestionados</t>
  </si>
  <si>
    <t>1.  Actualizar las Tablas de Retención Documental-TRD considerando los asuntos relacionados con los procesos de certificación y acreditación de alta calidad.</t>
  </si>
  <si>
    <t>TRD actualizadas</t>
  </si>
  <si>
    <t>Socialización realizada</t>
  </si>
  <si>
    <t xml:space="preserve">3. Aplicar en la organización de los archivos de gestión la TRD. </t>
  </si>
  <si>
    <t xml:space="preserve">TRD aplicada </t>
  </si>
  <si>
    <t>Sistema de alerta</t>
  </si>
  <si>
    <t xml:space="preserve">Contratos de prestación de servicios N° 5.5-31.5/048, 049 y 050  de 2019. </t>
  </si>
  <si>
    <t xml:space="preserve">oficio 5.1-71.19/456 del 04 de julio de 2019 suscrito por la doctora Sandra Liana Trujillo Ortega, profesional especializada de la División de Gestión del Talento Humano. </t>
  </si>
  <si>
    <t>Sujeto a la Actividad 5</t>
  </si>
  <si>
    <t>Acuerdo Académico 020 de 2019</t>
  </si>
  <si>
    <t xml:space="preserve">Resolución VRA 298 de 2019 </t>
  </si>
  <si>
    <t>Se evidencia la intención de renovación docente, con la convocatoria de selección y vinculación docente aprobada mediante Resolución VRA 298 de 2019 “por él cual se convoca al Concurso Profesoral para proveer cargos docentes en la Universidad del Cauca. .
Acta de seguimiento 2.6-1.60/007 del 20 de junio de 2020</t>
  </si>
  <si>
    <t>Acuerdo 025 de 2019</t>
  </si>
  <si>
    <t>Cronograma</t>
  </si>
  <si>
    <t xml:space="preserve">Archivo de gestión organizado </t>
  </si>
  <si>
    <t>El proceso de reubicación y adecuación de la planta de Gestión Documental se realizó integralmente
Acta de seguimiento 2.6-1.60/007 del 20 de junio de 2024</t>
  </si>
  <si>
    <t>N° Actividad</t>
  </si>
  <si>
    <t>Acuerdo 064 modificado</t>
  </si>
  <si>
    <t>Procedimientos ajustados</t>
  </si>
  <si>
    <t>Herramientas diseñadas y establecidas</t>
  </si>
  <si>
    <t>Acuerdo 064 revisado y ajustado</t>
  </si>
  <si>
    <t>Minuta ajustada e implementada</t>
  </si>
  <si>
    <t xml:space="preserve">Acuerdo 064 modificado en lo relativo a la supervisión. </t>
  </si>
  <si>
    <t>Informe periódicos de evaluación a proveedores consolidados</t>
  </si>
  <si>
    <t xml:space="preserve">Pliego modificado </t>
  </si>
  <si>
    <t>Seguimiento conjunto realizado</t>
  </si>
  <si>
    <t>Espacio requerido Adecuado y mobiliario Adquirido</t>
  </si>
  <si>
    <t>Expedientes organizados</t>
  </si>
  <si>
    <t>Resonsable</t>
  </si>
  <si>
    <t>Vicerrectora Administrativa</t>
  </si>
  <si>
    <t>Act No</t>
  </si>
  <si>
    <t xml:space="preserve">Sin reporte de avance excepto que se informa sobre la auditoría realizada por el Área de Gestión Documental. </t>
  </si>
  <si>
    <t xml:space="preserve">Sobre las cafeterías la supervisión remitió a la OCI los planes propuestos por cada arrendatario, sin registro sobre el avance en residencias. </t>
  </si>
  <si>
    <t>Acto administrativo adoptado.</t>
  </si>
  <si>
    <t>Número de herramientas diseñadas y aplicadas para socialización Política Ambiental Institucional.</t>
  </si>
  <si>
    <t>Comité técnico y operativo conformados 
No.Actos administrativos adoptados.</t>
  </si>
  <si>
    <t xml:space="preserve">Número de diagnósticos realizados /líneas estratégicas.
Documento Plan de Gestión Ambiental. 
</t>
  </si>
  <si>
    <t>No. riesgos ambientales y controles identificados.</t>
  </si>
  <si>
    <t xml:space="preserve">Documento Plan de Desarrollo Institucional con inclusión del tema ambiental.
Documento Plan de Acción por cada vigencia.  </t>
  </si>
  <si>
    <t xml:space="preserve">Presupuesto institucional con rubro asignado para gestión ambiental. </t>
  </si>
  <si>
    <t>No.Acciones de sensibilización realizadas.</t>
  </si>
  <si>
    <t>No.Informes de seguimiento y control a las acciones previstas y a los indicadores definidos.
No. visitas de seguimiento a Plan de Mejora para avances y efectividad de las acciones definidas.</t>
  </si>
  <si>
    <t>N° actividades</t>
  </si>
  <si>
    <t>Resolución 873 de 2017</t>
  </si>
  <si>
    <t xml:space="preserve"> El GCID dispone de cuatro abogados, una en el cargo profesional universitario y tres contratistas. La doctora Villegas informa que con este personal se atienden satisfactoriamente las necesidades del Grupo. 
(Acta 2.6-1.60/10)</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</si>
  <si>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El acta 2.6-1.60/02 de 28/03/2019, se reportó asignación presupuestal en el Plan Anual de Adquisiciones  en las vigencias 2015-2018 para la Facultad de Artes por valor de $281.052.456 y la Facultad de Salud $909.151.595. 
Con base en esta información, la OCI requirió a las estas facultades con oficios 2.6-52.18/272 y 274 del 26 de junio de 2019, informar sobre el alcance y satisfacción frente a las necesidades de sus laboratorios incluidas en el Plan Anual de Adquisiciones. Unicamente respondió la Facultad de Ciencias de la Salud que informó que sus necesidades se ajustaron a la asignación presupuestal, con lo que en algunos depertamentos fueron atendidas de manera parcial. 
</t>
    </r>
  </si>
  <si>
    <r>
      <t xml:space="preserve">
</t>
    </r>
    <r>
      <rPr>
        <b/>
        <sz val="9"/>
        <rFont val="Arial"/>
        <family val="2"/>
      </rPr>
      <t xml:space="preserve"> </t>
    </r>
    <r>
      <rPr>
        <sz val="9"/>
        <rFont val="Arial"/>
        <family val="2"/>
      </rPr>
      <t xml:space="preserve">Con oficio </t>
    </r>
    <r>
      <rPr>
        <b/>
        <sz val="9"/>
        <rFont val="Arial"/>
        <family val="2"/>
      </rPr>
      <t xml:space="preserve">5.4.5-52.2/637 del 22/03/2019, </t>
    </r>
    <r>
      <rPr>
        <sz val="9"/>
        <rFont val="Arial"/>
        <family val="2"/>
      </rPr>
      <t xml:space="preserve">informa sobre la aplicación total de la TRD actualizada a agosto 2018 en el archivo documentos físicos y electrónicos. </t>
    </r>
    <r>
      <rPr>
        <b/>
        <sz val="9"/>
        <rFont val="Arial"/>
        <family val="2"/>
      </rPr>
      <t xml:space="preserve"> 
</t>
    </r>
    <r>
      <rPr>
        <sz val="9"/>
        <rFont val="Arial"/>
        <family val="2"/>
      </rPr>
      <t xml:space="preserve">La OCI en su seguimiento revisó los siguientes legajos con los A22 (Acta 2.6-1.60/02 28/03/2019). 
• Legajo A22 cuentadante Sandra Liliana Trujillo N° 34567948, recibe bienes del cuentadante César Adolfo Zúñiga N° 79600239. No registra en el formato de traslado de elementos devolutivos la entrega de bienes a la profesional encargada a la fecha del Área de Adquisiciones e Inventarios Sonia Elena Casanova Villano 34546936. 
• Lorena Silva N° 34556321 tiene a cargo bienes entregados por William García Bravo orden entrega N° 20170411, sin entrega al Director Regionalización a Álvaro René Restrepo Garcés N° 87246557.
• No consta el paz y salvo del empleado Jaime León Villegas Arias N°16366388 retirado de la Universidad en la vigencia 2017, ni se evidencia el registro de entrega a la cuentadante Lucía Amparo Guzmán Valencia.  
La responsable de gestión documental informa que la actualización y ajuste de los tipos de realiza el día viernes de cada semana, no obstante es contraria esta afirmación con situaciones que evidencian desactualización en las mismas. 
Para prever controles sobre el traslado de bienes cuando se presenta la reubicación de los empleados, el Área de Adquisiciones e Inventarios solicitó el registro actualizado de funcionarios a la División de Gestión del Talento Humano. 
</t>
    </r>
    <r>
      <rPr>
        <sz val="9"/>
        <color rgb="FFFF0000"/>
        <rFont val="Arial"/>
        <family val="2"/>
      </rPr>
      <t xml:space="preserve">
</t>
    </r>
    <r>
      <rPr>
        <b/>
        <sz val="9"/>
        <color rgb="FFFF0000"/>
        <rFont val="Arial"/>
        <family val="2"/>
      </rPr>
      <t/>
    </r>
  </si>
  <si>
    <r>
      <t xml:space="preserve">La OCI en su seguimiento revisó los siguientes legajos con los A22:
• Legajo A22 cuentadante Sandra Liliana Trujillo N° 34567948, recibe bienes del cuentadante César Adolfo Zúñiga N° 79600239. No se evidenció el formato de traslado de elementos devolutivos a la profesional encargada actualmente del Área de Adquisiciones e Inventarios Sonia Elena Casanova Villano 34546936. 
• Lorena Silva N° 34556321 se evidenció en formato de traslado de bienes entregados por William García Bravo, orden entrega N° 20170411, no se evidenció el formato de traslado de los bienes al Director del Centro de Regionalización Álvaro René Restrepo Garcés N° 87246557.
• No consta en el paz y salvo del ex servidor público Jaime León Villegas Arias N°16366388 quien se retiró de la Institución en la vigencia 2017, tampoco se evidenció el traslado de los bienes a su cargo a la cuentadante Lucía Amparo Guzmán Valencia.
La responsable de la organización y custodia del archivo de gestión indicó que cada viernes, realiza la actualización e inclusión de los tipos documentales en los respectivos legajos de los cuentadantes, no obstante, según revisión realizada por la OCI, el archivo de cuentadantes no se encuentra actualizado.
</t>
    </r>
    <r>
      <rPr>
        <sz val="10"/>
        <color rgb="FFFF0000"/>
        <rFont val="Arial"/>
        <family val="2"/>
      </rPr>
      <t xml:space="preserve">Como control el Área de Adquisiciones e Inventarios debe solicitar de manera periodica el registro de empelados, o incluso solicitar el envío de la copia de la resolución de traslado, renuncia o cualquiera otra situación para efectos de realizar seguimiento al traslado de los bienes y/o actualización del A22. </t>
    </r>
    <r>
      <rPr>
        <sz val="10"/>
        <rFont val="Arial"/>
        <family val="2"/>
      </rPr>
      <t xml:space="preserve">
</t>
    </r>
  </si>
  <si>
    <r>
      <t xml:space="preserve">El Área de Adquisiciones e Inventarios ejecuta el procedimiento de adquisición del bien, registra las novedades en el SRF y entrega los bienes a los comodatarios. Sus registros documentales no dan cuenta del seguimiento y supervisión realizada a los contratos de comodato, tendientes a verificar el cumplimiento del objeto y el estado de los bienes. 
La OCI conforme a los resultados del acta de seguimiento acta 2.6-1.60/02 del 13/02/18, requirió informar sobre esta actividad de mejora, considerando que el Área de Adquisiciones e Inventario no aportó registros pertinentes e íntegros para validar el compromiso programado en el Plan de Mejoramiento. 
</t>
    </r>
    <r>
      <rPr>
        <b/>
        <u/>
        <sz val="10"/>
        <color rgb="FFFF0000"/>
        <rFont val="Arial"/>
        <family val="2"/>
      </rPr>
      <t xml:space="preserve">
</t>
    </r>
    <r>
      <rPr>
        <sz val="10"/>
        <rFont val="Arial"/>
        <family val="2"/>
      </rPr>
      <t xml:space="preserve">Con oficio 5-52/0390 del 29/05/2019 la Vicerrectoría Administrativa informó sobre la situación de los contratos de comodatos, obteniendo:
1. El contrato de comodato 2.3-12/048 de 2008, comodatario Clinica la Estancia S.A liquidado el 28/07/2015 según consta en acta.
2. Contrato de comodato 2.3-31.7/024 de 2012, la Vicerrectoría Administrativa solicitó informe de supervisión a Rosse Mary Pérez Escobar secretaria general de la Facultad de Ciencias Humanas y Sociales, además de requerirle un oficio para la reasignación de la supervisión en tanto la nueva secretaria general es la universitaria Amaly Tobar Orozco.
3. Con oficio 5.5-52.31.8/447 del 09/05/2019 la Vicerrectoría Administrativa notifica al doctor Oscar Josué Calderón Cortés encargado de la División TIC respecto a la supervisión del contrato en mención, que a la fecha asumia el ingeniero Andrés de los Reyes Guevara quien ya no labora para la Universidad del Cauca. 
4. Con oficio 5.5-52.31.7/449 del 09/05/2019 la Vicerrectoría Administrativa designa al profesional especializado José Reymir Ojeda Ojeda supervisor del contrato de comodato 2.3-31.7/061 de 2016. 
</t>
    </r>
    <r>
      <rPr>
        <u/>
        <sz val="10"/>
        <color rgb="FFFF0000"/>
        <rFont val="Arial"/>
        <family val="2"/>
      </rPr>
      <t xml:space="preserve">Corte 22 de julio de 2017, no se recibió información sobre los resultados de los requerimientos realizados por la Vicerrectoría Administrativa.  </t>
    </r>
    <r>
      <rPr>
        <b/>
        <u/>
        <sz val="10"/>
        <color rgb="FFFF0000"/>
        <rFont val="Arial"/>
        <family val="2"/>
      </rPr>
      <t xml:space="preserve">
</t>
    </r>
  </si>
  <si>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</si>
  <si>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Oficina de Control Interno en su informe 2.6-52.18/07 de 2018, de seguimiento a los Planes de Mejoramiento, recomendó revisar y fortalecer las actividades y controles del procedimiento "Pérdida o hurto de bienes de propiedad de la Universidad Cauca", código PA-GA.5.4.1-PR-10 versión 3.con lo que los procesos involucrados adelantan las respectivas mejoras.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Con oficio 2.6-52.18/436 del 21/11/2018 la OCI remitió el informe 2.6-52.18/22 de 2018 a la División Administrativa y de Servicios, reteiterando la necesidad de impulsar las actividades a su cargo pendientes de finalizar, como es caso de la gestión de pérdida de bienes. 
En acta 2.6-1.60/02 del 28/03/2019, el Área de Adquisiciones no reportó ningún avance. No obstante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</si>
  <si>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toma del inventario se realizó en 100%. La marcación se ejecuta con el Plan de Desarrollo Institucional 2018-2022,  proyecto RC 2017-03 inscrito en el Banco de Proyectos Universitario. 
En el acta de seguimiento 2.6-1.60/02 del 28/03/2019 y con oficio 5.4.5-52.2/637 del 22/03/2019 el Área de Adquisiciones e inventarios, reporta la compra de insumos y equipos para la marcación de bienes según contrato N° 5.5 -31.3/061 de 2018: LECTOR RFID UHF C72, LECTOR RFID UHF C1G2 DE ESCRITORIO, IMRESORA SATO CL4NXTM,  TAG DURO METAL UHF C1G2, TAGS/ETIQUETAS RFID, Etiqueta RFID PET de 44x18 mm para activos fijos no metálicos, distancia de lectura de 3 m, RIBBONS DE RESINA 4.3"x1,476' (100mmx450m COMPUTADOR HP ALL IN ONE,  por valor de 66.937.500. 
El software para la marcación se prevé adquirirlo con el mismo proveedor del SRF, utilizando la tecnología radiofrecuencia RFAID. 
El Área de Adquisiciones e Inventarios, informó que el 27 de junio de 2019 el personal de apoyo al proceso de marcación recibió capacitación sobre el funcionamiento de los equipos, además de iniciarse la quema de los TAG que a la fecha va en 414.   </t>
  </si>
  <si>
    <t xml:space="preserve">Informes mensuales, se encuentran en cada carpeta de obras civiles desde el año 2018. </t>
  </si>
  <si>
    <r>
      <t xml:space="preserve">Es requisito entregar los informes de avance del contrato revisado por el supervisor para iniciar el proceso de pago, tal y como se evidencia en la lista de chequeo de la Division de Gestion Financiera  PA-GA-5.2-OD-4 Lista de chequeo contrato de mandato contrato de obra.docx.,ademas de el porcentage de avance de ejecucion solicitado en el ceertificado de pago,  estos informes igual que toda la documentacion requerida para el pago y la legalizacion del contrato, tiene como destino final el archivo de la Vicerrectoria Administrativa. 
</t>
    </r>
    <r>
      <rPr>
        <u/>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</si>
  <si>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Es requisito entregar los informes de avance del contrato revisado por el supervisor para iniciar el proceso de pago, tal y como se evidencia en la lista de chequeo de la Division de Gestion FinancieraPA-GA-5.2-OD-6 Lista de chequeo contrato de vigilancia, aseo y mantenimiento.docx,ademas de el porcentage de avance de ejecucion solicitado en el ceertificado de pago,  estos informes igual que toda la documentacion requerida para el pago y la legalizacion del contrato, tiene como destino final el archivo de la Vicerrectoria Administrativa.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</si>
  <si>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Se han implementado listas de chequeo, formalizadas y publicadas en el portal LVMEN desde el dia 12-12-2017, de la siguiente manera:                                                                                                                 •  PA-GA-5-OD-1 Lista cheque orden de servicios cuantías mayores 50 SMMLV hasta 100 SMMLV.docx
•  PA-GA-5-OD-2 Lista cheque orden de servicios cuantías menores a 50 SMMLV.docx
•  PA-GA-5-OD-3 Lista de chequeo de contratos de compraventa menores a 50 SMMLV.docx
• PA-GA-5-OD-4 Lista de chequeo de contratos de compraventa de 50 a 100 SMMLV.docx
•  PA-GA-5-OD-5 Lista de chequeo de contratos de suministro menores a 50 SMMLV.docx
• PA-GA-5-OD-6 Lista de chequeo de contratos de suministro de 50 a 100 SMMLV.docx
• PA-GA-5-OD-8 Lista de chequeo de contratos de obras civiles hasta 50 SMMLV.docx
• PA-GA-5-OD-9 Lista de chequeo de contratos de obras civiles de 50 a 100 SMMLV.docx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</si>
  <si>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Los informes mensuales de las actividades relizadas, son revisados por el supervisor y entregados como requisito para los pagos pactados a la Division de Gestion Financiera y que se pueden verificar en la lista de cheque actualizadas el 03-04-2017 con el codigo PA-GA-5.2-OD-6 Lista de chequeo contrato de vigilancia, aseo y mantenimiento.docx. y las demas listas de cheque para cada tipo contractual enel link de Luvmen de la Division de Gestion financiera, asi como su avance porcentual, que se encuentra en la certificacion de pago,una vez la documentacion este completa y aprobada,se reliza el procedimiento de pago,posterirmente la documentacion es entregada al archivo de la Vicerrectoria Adminsitrativa donde se registra nuevamente que la documentacion este completa y se archiva.
</t>
    </r>
    <r>
      <rPr>
        <sz val="10"/>
        <color rgb="FFFF0000"/>
        <rFont val="Arial"/>
        <family val="2"/>
      </rPr>
      <t xml:space="preserve">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</si>
  <si>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t xml:space="preserve">Seguimiento junio/28/19 - objetivo: Verificar el seguimiento a las actividades pendientes en el Plan de Mejoramiento y revisar algunas actividades ya cumplidas, con el fin de valorar la permanencia y efectividad de la mejora aplicada. </t>
  </si>
  <si>
    <t xml:space="preserve">Número Actividad </t>
  </si>
  <si>
    <t xml:space="preserve">Analisis de la idoneidad del aplicativo en linea de PQRSF adaptada a la necesidad institucional  actual. </t>
  </si>
  <si>
    <t>Analizar las debilidades al Sistema de PQRSF identificadas por los usuarios mediante sondeo de opinion.</t>
  </si>
  <si>
    <t>Realizar sensibilización a las dependencias Universitarias con mayor número de requerimientos y tiempo de mora en sus respuestas</t>
  </si>
  <si>
    <t xml:space="preserve">Capacitar a las dependencias con mayor flujo de PQRSF conforme a la normatividad y procedimientos vigentes.          </t>
  </si>
  <si>
    <t xml:space="preserve">Analizar y aplicar en la matriz de seguimiento los criterios  de  "queja" y reclamo".    </t>
  </si>
  <si>
    <t xml:space="preserve">Capacitacion en Gestion Documental al Administrador del Sistema PQRSF  
  </t>
  </si>
  <si>
    <t>Revision semestral del archivo de gestion del Sistema PQRSF</t>
  </si>
  <si>
    <t>Revision Y Actualizacion del  Procedimiento y Formatos del Sistema PQRSF</t>
  </si>
  <si>
    <t xml:space="preserve">Número actividad </t>
  </si>
  <si>
    <t xml:space="preserve">Respecto de los procedimientos de selección y vinculación de docentes de planta mediante el Acuerdo Académico 020 de 2019, se derogaron las normas anteriores y se subsanaron las debilidades encontradas y lo que corresponde al estatuto profesoral se modificó en lo que se refiere a la lista de elegibles el Acuerdo 024 de 1993; no obstante, la normativa de selección y vinculación de docentes ocasionales, hora cátedra y contrato académico remunerado, no ha sido modificada.
Acta de seguimiento 2.6-1.60/007 del 20 de junio de 2019. </t>
  </si>
  <si>
    <t xml:space="preserve">La OCI verificará los controles establecidos en el Acuerdo 020 de 2019, para determinar su efectividad frente a la corrección del hallazgo y la mitigación de sus causas. </t>
  </si>
  <si>
    <t>Certificados de asistencia: Empresa F&amp;c Consultores; evento: IX Congreso Nacional de Derecho Disciplinario; 35 horas 22,23 y 24 de mayo del 2019.</t>
  </si>
  <si>
    <t xml:space="preserve"> La Profesional Universitaria Liliana Villegas y la Contratista Yamileth Guauña del GCID se actualizaron  en el nuevo Código General Disciplinario, en evento externo llevado a cabo en Bogotá. 
 Para la siguiente capacitación el GCID solicitará a la División de Gestión del Talento Humano incluirla en el Plan Institucional de Capacitación-PIC, por medio de un consultor con el fin de lograr mayor asistencia de universitarios. 
(Acta 2.6-1.60/10)
</t>
  </si>
  <si>
    <t xml:space="preserve"> Existe un borrador de propuesta de la contratista Adriana Benavidez de la Vicerrectoría Administrativa, para la reubicación del Grupo en la estructura orgánica, adscrita a la Rectoría;  no obstante la OCI y la doctora Villegas del GCID argumentaron sobre la garantía de la doble instancia, la connotación de la denominación de Grupo acorde a las prescripciones de los Acuerdos superior 069 y 07 de 2002 y 2006 respectivamente. Con estas precisiones la Vicerrectoría Administrativa y la División de Gestión del Talento Humano adquieren el compromiso de revisar el documento y remitirlo a la Oficina de Planeación y Desarrollo Institucional para efectos del procedimiento de evaluación y aprobación, lo cual se realizará con término a 26 de julio cursante. </t>
  </si>
  <si>
    <t xml:space="preserve"> Previo a la suscripción del nuevo plan de mejoramiento el acta referenciada con fecha del 01/03/ 2019, la Profesional Universitaria del GCID  sustentó a la Vicerrectora Administrativa la necesidad de adecuar las locaciones físicas para implementar la oralidad de los procesos disciplinarios, y aclaró a su solicitud algunos aspectos de sus exigencias en escrito del 01 de febrero de 2019; advirtiendo que su perfil profesional carece de los conocimientos técnicos específicos al asunto. 
Sobre lo anterior, se prevé como compromiso dicha actividad de mejoramiento, la cual carece de  avance, por lo que se adquiere el compromiso de realizar seguimiento al último requerimiento y gestionar su respuesta por la Vicerrectoría Administrativa. 
</t>
  </si>
  <si>
    <t xml:space="preserve">Corte julio 2019 en acta 2.6-1.60/007 del 03/07/2019: De las 21 historias laborales revisadas se evidencia información hasta la vigencia 2018 y parte de 2019, aunque alguna no anexada en las carpetas. 
</t>
  </si>
  <si>
    <t>Acreditación Programas</t>
  </si>
  <si>
    <t>En ejecución</t>
  </si>
  <si>
    <t>-En la vigencia 2017 el registro por transferecnia  por concepto de concurrencia de pasivo pensional   por recursos de uso de Ley 30 de 1992 se realizó en un solo valor, y no mensual conforme lo dispone el art. 46 del EFP, y, sus registros en las Unidades</t>
  </si>
  <si>
    <r>
      <rPr>
        <b/>
        <sz val="11"/>
        <rFont val="Arial"/>
        <family val="2"/>
      </rPr>
      <t>PROGRAMACIÓN Y APROBACIÓN DEL PRESUPUESTO UNIVERSITARIO</t>
    </r>
    <r>
      <rPr>
        <sz val="11"/>
        <rFont val="Arial"/>
        <family val="2"/>
      </rPr>
      <t xml:space="preserve">
-En el año 2017 se tuvieron en cuenta partidas de aportes del Gobierno Nacional sin la certificación del Ministerio de Hacienda, sin considerar lo establecido en el artículo 16 Acuerdo 051 Estauto Financiero. 
-En la actividad del ciclo de programación presupuestal relativa a la presentación, discusión y aval del proyecto de presupuesto por parte del Consejo Académico, no se presenta la consolidación integral del presupuesto universitario (funcionamiento, convenios y contratos y regalias), con lo que se reduce únicamente a funcionamiento. 
-Herramientas tecnológicas de apoyo a las proyecciones como SIMCA, SRF, SQUID y Sistemas de Información de la VRI no se consultan como apoyo a la programación del presupuesto.</t>
    </r>
  </si>
  <si>
    <r>
      <rPr>
        <b/>
        <sz val="11"/>
        <rFont val="Arial"/>
        <family val="2"/>
      </rPr>
      <t>PROGRAMACIÓN Y APROBACIÓN DEL PRESUPUESTO UNIVERSITARIO</t>
    </r>
    <r>
      <rPr>
        <sz val="11"/>
        <rFont val="Arial"/>
        <family val="2"/>
      </rPr>
      <t xml:space="preserve">
El proceso de programación presupuestal no ha identificado, valorado ni evaluado los riesgos de gestión y sus acciones de control.</t>
    </r>
  </si>
  <si>
    <r>
      <rPr>
        <b/>
        <sz val="11"/>
        <rFont val="Arial"/>
        <family val="2"/>
      </rPr>
      <t>PROGRAMACIÓN Y APROBACIÓN DEL PRESUPUESTO UNIVERSITARIO</t>
    </r>
    <r>
      <rPr>
        <sz val="11"/>
        <rFont val="Arial"/>
        <family val="2"/>
      </rPr>
      <t xml:space="preserve">
En la elaboración y aprobación del marco económico financiero a mediano plazo se presentan las siguientes situaciones:
-En el contenido de las actas de reunión del COUNFIS se evidencian debilidades en cuanto al registro global de partidas,  distribución por conceptos y falta de unidad de criterio al expresar las cantidades monetarias, generando riesgos en la exactitud, interpretación y confiabilidad de la información y cuantías aprobadas. 
</t>
    </r>
  </si>
  <si>
    <r>
      <rPr>
        <b/>
        <sz val="11"/>
        <rFont val="Arial"/>
        <family val="2"/>
      </rPr>
      <t xml:space="preserve">EJECUCIÓN DEL PRESUPUESTO </t>
    </r>
    <r>
      <rPr>
        <sz val="11"/>
        <rFont val="Arial"/>
        <family val="2"/>
      </rPr>
      <t xml:space="preserve">
Presentan las siguientes situaciones:
</t>
    </r>
    <r>
      <rPr>
        <b/>
        <sz val="11"/>
        <rFont val="Arial"/>
        <family val="2"/>
      </rPr>
      <t xml:space="preserve">Modificaciones: </t>
    </r>
    <r>
      <rPr>
        <sz val="11"/>
        <rFont val="Arial"/>
        <family val="2"/>
      </rPr>
      <t xml:space="preserve">
- Inconsistencias en los registros de modificaciones presupuestales, vacios en cuanto a descripción, frente a documentos soportes y movimientos de adiciones y traslados presupuestales en el Sistema Finanzas Plus (Inconcordancia entre las decisiones de “Adición” y el registro del movimiento de “Reducción; Registros inconsistentes de las resoluciones o acuerdos de aprobación; Registro de rubros inconsistentes frente a lo aprobado; Inconsistencias actos administrativos y fuentes de financiación; Faltan certificaciones. 
</t>
    </r>
    <r>
      <rPr>
        <b/>
        <sz val="10"/>
        <rFont val="Arial Narrow"/>
        <family val="2"/>
      </rPr>
      <t/>
    </r>
  </si>
  <si>
    <r>
      <rPr>
        <b/>
        <sz val="11"/>
        <rFont val="Arial"/>
        <family val="2"/>
      </rPr>
      <t>EJECUCIÓN DEL PRESUPUESTO : GASTOS</t>
    </r>
    <r>
      <rPr>
        <sz val="11"/>
        <rFont val="Arial"/>
        <family val="2"/>
      </rPr>
      <t xml:space="preserve">
Presentan las siguientes situaciones:
-Utilización del NIT-CC-Terceros Varios en los registros de información de ajustes de Registros Presupuestales que pone en riesgo la calidad de información y ejecución por cada beneficiario o contratista.
</t>
    </r>
  </si>
  <si>
    <r>
      <rPr>
        <b/>
        <sz val="11"/>
        <rFont val="Arial"/>
        <family val="2"/>
      </rPr>
      <t xml:space="preserve">PROGRAMA ANUAL DE CAJA </t>
    </r>
    <r>
      <rPr>
        <sz val="11"/>
        <rFont val="Arial"/>
        <family val="2"/>
      </rPr>
      <t xml:space="preserve">
</t>
    </r>
    <r>
      <rPr>
        <b/>
        <sz val="11"/>
        <rFont val="Arial"/>
        <family val="2"/>
      </rPr>
      <t xml:space="preserve">Actos Administrativos de aprobación y modificación </t>
    </r>
    <r>
      <rPr>
        <sz val="11"/>
        <rFont val="Arial"/>
        <family val="2"/>
      </rPr>
      <t xml:space="preserve">
- Motivaciones incompletas, inconsistencias en fechas de expedición y vigencias de adiciones, omiten mención de los actos administrativos de delegación o encargos, diferencias entre quien suscribe el acto y la autoridad facultada, uso de diferentes codificaciones lo que presenta riesgos en la interpretación, aplicación y control. P.ej. Resoluciones 1136 del 30-12-16, 076 del 31-01-2017, R-077 del 31-01-2016, R-084 del 31-01-2017, R-1049 del 14-09-17.
-Presentan términos inadecuados cuando se trata de corregir, aclarar, modificar, adicionar y autorizar, llevando a errores de interpretación frente a los efectos que genera cada concepto.</t>
    </r>
  </si>
  <si>
    <r>
      <rPr>
        <b/>
        <sz val="11"/>
        <rFont val="Arial"/>
        <family val="2"/>
      </rPr>
      <t xml:space="preserve">PROGRAMA ANUAL DE CAJA :  EJECUCIÓN
</t>
    </r>
    <r>
      <rPr>
        <sz val="11"/>
        <rFont val="Arial"/>
        <family val="2"/>
      </rPr>
      <t xml:space="preserve">
-Se evidencia escasos e inefectivos controles en la ejecución del PAC de la vigencia 2017 y 2018   con recursos administrados, porque  se tienen  pagos en mayor cuantía al aprobado como es el caso del mes de enero de 2017,  se adiciona el valor de PAC de gastos de inversión sin considerar los saldos mensuales acumulados al cierre de cada mes, poniendo en riesgo los indicadores de ejecución e imagen frente a la puntualidad y cumplimiento de pagos. </t>
    </r>
  </si>
  <si>
    <r>
      <rPr>
        <b/>
        <sz val="11"/>
        <rFont val="Arial Narrow"/>
        <family val="2"/>
      </rPr>
      <t>PROGRAMACIÓN Y APROBACIÓN DEL PRESUPUESTO UNIVERSITARIO</t>
    </r>
    <r>
      <rPr>
        <sz val="11"/>
        <rFont val="Arial Narrow"/>
        <family val="2"/>
      </rPr>
      <t xml:space="preserve">
Elaboración y aprobación Marco Económico Financiero a mediano plazo:
-Incrementos del IPC sin evidencias de análisis y proyecciones de actividades, en respuesta a necesidades institucionales y proyectos del Plan de Desarrollo, planes de acción y planes de mejoramiento. 
-La OPDI no dispone de evidencia sobre las aprobaciones de los marcos económicos financieros y de gastos a mediano plazo por el COUNFIS, sus ajustes y trámites ante el Consejo Superior y Consejo Académico y su seguimiento.
-En la Resolución de cronograma de elaboración y aprobación del presupuesto, no se considera la actividad relativa al análisis del COUNFIS. 
-En la ejecución del cronograma no se evidencian las reuniones del COUNFIS para el concepto y aval del Plan Anual Operativo de Inversiones ni la presentación al Consejo Académico. 
-Las actas de reunión del COUNFIS no registran concepto sobre el análisis de los marcos económicos financieros y de gasto de mediano plazo. </t>
    </r>
  </si>
  <si>
    <r>
      <rPr>
        <b/>
        <sz val="11"/>
        <rFont val="Arial"/>
        <family val="2"/>
      </rPr>
      <t>EJECUCIÓN DEL PRESUPUESTO: INGRESOS</t>
    </r>
    <r>
      <rPr>
        <sz val="11"/>
        <rFont val="Arial"/>
        <family val="2"/>
      </rPr>
      <t xml:space="preserve">
- Inconsistencias en el registro de ingresos presupuestals de aportes del gobierno nacional en vigencia 2017, considerando recaudos de P.A.C. del mes de marzo de 2016 según documento D800 – 201700008 del 23/03/2017. </t>
    </r>
    <r>
      <rPr>
        <sz val="11"/>
        <color rgb="FF00B050"/>
        <rFont val="Arial"/>
        <family val="2"/>
      </rPr>
      <t xml:space="preserve">
</t>
    </r>
    <r>
      <rPr>
        <sz val="11"/>
        <rFont val="Arial"/>
        <family val="2"/>
      </rPr>
      <t xml:space="preserve">-En los registros de la Unidades 01 y 03 por giros del MEN para gastos de funcionamiento - concurrencia pensiones del año 2017  se encuentran inconsitencias  de información en cuanto al  NIT, mes y vigencia de giro, generando riesgos de exactitud e interpretación. 
</t>
    </r>
    <r>
      <rPr>
        <b/>
        <sz val="10"/>
        <rFont val="Arial Narrow"/>
        <family val="2"/>
      </rPr>
      <t/>
    </r>
  </si>
  <si>
    <t>Los procedimientos  no guían la  Elaboracion del Presupuesto Universitario, ni se integra con los sistemas de información financiera.</t>
  </si>
  <si>
    <t>Situaciones administrativas de carácter general, que afectan  el cierre de periodo fiscal  e inicio de la siguiente vigencia.</t>
  </si>
  <si>
    <t>Establecer mecanismos de control efectivos a la ejecución del gasto frente al  PAC.</t>
  </si>
  <si>
    <t>Oficina de Planeación y Desarrollo Institucional - División Gestión Financiera</t>
  </si>
  <si>
    <t>Presupuesto</t>
  </si>
  <si>
    <t xml:space="preserve">2.6-52.18/439 del 22/10/2019 último requerimiento sin respuesta de formulación PM. </t>
  </si>
  <si>
    <t>Kevin – Diego</t>
  </si>
  <si>
    <t xml:space="preserve"> Kevin - Diego</t>
  </si>
  <si>
    <t>Kevin - Diego</t>
  </si>
  <si>
    <t>Kevin</t>
  </si>
  <si>
    <t xml:space="preserve">Camilo - Deysi </t>
  </si>
  <si>
    <t>Kevin - Olga</t>
  </si>
  <si>
    <t>12/11/2019</t>
  </si>
  <si>
    <t>Hora</t>
  </si>
  <si>
    <t>Comisión estudios
Evaluación docente
Selección docente
Posgrados</t>
  </si>
  <si>
    <t>eKogui - comisión estudio</t>
  </si>
  <si>
    <t>Centro de Posgrados.</t>
  </si>
  <si>
    <t>Miguel - Diego</t>
  </si>
  <si>
    <t xml:space="preserve">Deysi - Camilo </t>
  </si>
  <si>
    <t>Olga - Deysi - Diego</t>
  </si>
  <si>
    <t>Oficina Jurídica</t>
  </si>
  <si>
    <t>Talento Humano</t>
  </si>
  <si>
    <t>Estampillas</t>
  </si>
  <si>
    <t>PAA</t>
  </si>
  <si>
    <t>Cafeterías</t>
  </si>
  <si>
    <t>Unidad de Salud y TH</t>
  </si>
  <si>
    <t>Deysi - Miguel</t>
  </si>
  <si>
    <t xml:space="preserve">Camilo </t>
  </si>
  <si>
    <t xml:space="preserve">Observación </t>
  </si>
  <si>
    <t xml:space="preserve">El 12/11/2019 remitirán propuesta a OCI. </t>
  </si>
  <si>
    <t xml:space="preserve">El 12/11/2019 la OCI asesorará en la metodología de formulación. </t>
  </si>
  <si>
    <t xml:space="preserve">Se otorgó plazo hasta el 01/11/2019. </t>
  </si>
  <si>
    <r>
      <t xml:space="preserve">Se hará seguimiento sin la formulación, sobre cada hallazgo. Vencido plazo de formulación 31/10/2019.  </t>
    </r>
    <r>
      <rPr>
        <b/>
        <sz val="10"/>
        <rFont val="Arial"/>
        <family val="2"/>
      </rPr>
      <t xml:space="preserve">Miguel enviar nota. </t>
    </r>
  </si>
  <si>
    <t xml:space="preserve">Oficio 2.6-52.18/113 del 06/03/2019. </t>
  </si>
  <si>
    <t xml:space="preserve">Salud Integral </t>
  </si>
  <si>
    <t xml:space="preserve">Kevin </t>
  </si>
  <si>
    <t xml:space="preserve">Último requerimiento oficio 2.6-52.18/446 del 29/10/2019. </t>
  </si>
  <si>
    <t xml:space="preserve">Se envío para formulación. </t>
  </si>
  <si>
    <t xml:space="preserve">Vicerrectoría Administrativa. </t>
  </si>
  <si>
    <t xml:space="preserve">Solicitar a la  División de Tecnologías de la Información y las Comunicaciones entrega Oficial del aplicativo en linea actualizado. </t>
  </si>
  <si>
    <t>Carencia de motivación y claridad en las respuestas de las PQR</t>
  </si>
  <si>
    <t>Inefectividad de los medios utilizados para la difusión de información sobre los canales de recepción de PQRSF.</t>
  </si>
  <si>
    <t xml:space="preserve">Falta de sensibilización sobre la importancia de contestar las PQRSF dentro de los términos legales.  </t>
  </si>
  <si>
    <t>Determinar y conceptuar los criterios de calidad exigibles en las respuestas de las PQR.</t>
  </si>
  <si>
    <t xml:space="preserve">Socializar en las capacitaciones los criterios exigibles y el control que ejercerá la Secretaría General. </t>
  </si>
  <si>
    <t xml:space="preserve">Verificar la aplicación de los criterios de calidad en las respuestas de las PQR, y devolver al responsable en caso de incumplimiento.  </t>
  </si>
  <si>
    <t xml:space="preserve">Diseñar y publicar en las carteleras institucionales información sobre las canales de recepción de las PQRSF. </t>
  </si>
  <si>
    <t>Publicar en las redes sociales institucionales información sobre las canales de recepción de las PQRSF.</t>
  </si>
  <si>
    <t xml:space="preserve">Publicar en el banner noticias del portal web institucional información sobre las canales de recepción de las PQRSF. 
</t>
  </si>
  <si>
    <t xml:space="preserve">Realizar visitas misionales conjuntas entre la Secretaría General y la Oficina de Control Interno a cada dependencia con incumplimientos en los criterios establecidos para las respuestas a las PQR. </t>
  </si>
  <si>
    <t xml:space="preserve">Suscribir compromisos con las diferentes dependencias con el fin de dar cumplimiento a los criterios establecidos para las respuestas de las PQR. </t>
  </si>
  <si>
    <t xml:space="preserve">Realizar seguimiento a los compromisos acordados. </t>
  </si>
  <si>
    <t xml:space="preserve">Implementar estrategias efectivas de socialización de los canales de recepción de PQRSF. </t>
  </si>
  <si>
    <t xml:space="preserve">Dar continuidad a la ejecución de estrategias de sensibilización con el fin de concientizar a los servidores universitario sobre el derecho fundamental de petición. </t>
  </si>
  <si>
    <t xml:space="preserve">
Fortalecer los controles aplicados a la calidad de la respuesta de las PQR. </t>
  </si>
  <si>
    <t xml:space="preserve">Carencia de motivación y claridad en las respuestas de las PQR. </t>
  </si>
  <si>
    <t>Criterios determinados</t>
  </si>
  <si>
    <t xml:space="preserve">Capacitaciones realizadas. </t>
  </si>
  <si>
    <t xml:space="preserve">Control implementado. </t>
  </si>
  <si>
    <t>Carteleras diseñadas y publicadas</t>
  </si>
  <si>
    <t>Publicación realizada</t>
  </si>
  <si>
    <t>Visitas realizadas</t>
  </si>
  <si>
    <t>Compromisos suscritos</t>
  </si>
  <si>
    <t>Inexistencia de un Plan de capacitación institucional consolidado y articulado con los planes de acción de las facultades y las oportunidades de mejora resultantes del informe de autoevaluación para el proceso de reacreaditación Institucional.</t>
  </si>
  <si>
    <t xml:space="preserve">Falta de directriz completa que permita la consolidación de un plan de capacitación </t>
  </si>
  <si>
    <t xml:space="preserve">Consolidar un plan de capacitación acorde con las necesidades de cualificación de los docentes donde se integren todas las actividades y programas. </t>
  </si>
  <si>
    <t xml:space="preserve">Elaboración y ejecución de un plan de capacitación docente. </t>
  </si>
  <si>
    <t>Plan de capacitación elaborado y ejecutado.</t>
  </si>
  <si>
    <t>Inexistencia de reglamentación o procedimientos documentados que ayuden a la formulación de los Planes de capacitación docente y a la operación de las comisiones académicas.</t>
  </si>
  <si>
    <t xml:space="preserve">Reglamentar las actividades de formulación y ejecución del plan de capacitación docente </t>
  </si>
  <si>
    <t xml:space="preserve">Elaboración de una herramienta que permita la fomulación y ejecución del plan de capacitación docente </t>
  </si>
  <si>
    <t xml:space="preserve">Procedimiento documentado y ejecutado </t>
  </si>
  <si>
    <t xml:space="preserve">La normativa interna y los procedimientos no regulan integralmente los aspectos relativos a la comisión académica </t>
  </si>
  <si>
    <t xml:space="preserve">Carencia de reglamentación clara, la cual determine las condiciones para las comisiones académicas </t>
  </si>
  <si>
    <t xml:space="preserve">Identificar y reglamentar el procedimiento de comisión académica </t>
  </si>
  <si>
    <t>Elaboración del reglamento que permita regular el procedimiento de comisión académica</t>
  </si>
  <si>
    <t xml:space="preserve">Acuerdo aprobado </t>
  </si>
  <si>
    <t>Herramientas inadecuadas para el  control de las comisiones.</t>
  </si>
  <si>
    <t xml:space="preserve">No hay armonizacion entre las herramientas y el procedimiento de comisiones académicas, lo que no permite un control adecuado a las mismas. </t>
  </si>
  <si>
    <t xml:space="preserve">determinar herramienta que permita el seguimiento y contro al otorgamiento y entrega de informes de las comisiones academicas </t>
  </si>
  <si>
    <t xml:space="preserve">Ajuste y aplicación de las herramientas utilizadas para el otorgamiento y entrega de informes de comisiones académicas   </t>
  </si>
  <si>
    <t xml:space="preserve">Herramientas ajustadas  </t>
  </si>
  <si>
    <t>Falta de técnica jurídica en elaboración de las resoluciones de otorgamiento de comisiones académicas.</t>
  </si>
  <si>
    <t xml:space="preserve">Falta de motivación en los actos administrativos de otorgamiento de comisiones académicas  </t>
  </si>
  <si>
    <t xml:space="preserve">Modificación de la parte motiva de las resoluciones expedidas para comisión académica </t>
  </si>
  <si>
    <t xml:space="preserve">Elaboración de la modificación de la parte motiva de las resoluciones de la comisión académica </t>
  </si>
  <si>
    <t xml:space="preserve">Resolución Modificada </t>
  </si>
  <si>
    <t xml:space="preserve">Ausencia de controles al otorgamiento de las comisiones académicas </t>
  </si>
  <si>
    <t xml:space="preserve">No existe control armonico para el otorgamieno de comisiones academicas </t>
  </si>
  <si>
    <t xml:space="preserve">Creación de un mecanismo en SIMCA, que permita controlar las comisiones académicas por docentes. </t>
  </si>
  <si>
    <t>Elaboración de un aplicativo que permita controlar las comisiones académicas</t>
  </si>
  <si>
    <t xml:space="preserve">Aplicativo en SIMCA </t>
  </si>
  <si>
    <t>No se realiza seguimiento a los compromisos y obligaciones del beneficiario.</t>
  </si>
  <si>
    <t xml:space="preserve">Inexistencia  de acompañamiento a los compromisos y obligaciones de cada uno de los beneficiarios, por parte de la Facultad  </t>
  </si>
  <si>
    <t xml:space="preserve">creación de un mecanismo que permita desde las Facultades hacerle seguirmiento a cada comisíón </t>
  </si>
  <si>
    <t>Control mensual a los compromisos y obligaciones de los beneficiario</t>
  </si>
  <si>
    <t xml:space="preserve">aplicativo en excel </t>
  </si>
  <si>
    <t>Debilidadeds en la gestión documental en las unidades académicas.</t>
  </si>
  <si>
    <t xml:space="preserve">Inaplicación de las normas de gestión documental </t>
  </si>
  <si>
    <t>Organizar el archivo de gestión conforme a la normatividad vigente</t>
  </si>
  <si>
    <t xml:space="preserve">Aplicación de las técnicas de archivo en las unidades académicas </t>
  </si>
  <si>
    <t xml:space="preserve">archivo ajustado a las normas documentales vigentes </t>
  </si>
  <si>
    <t>Comisión Académica</t>
  </si>
  <si>
    <t xml:space="preserve">Software para automatizar los documentos recibidos por VU. Está en fase de formulación del proyecto por la División TIC´S. La OCI verificará sí este considera la problemática definida frente a la carencia de un aplicativo que opere para gestionar las PQRSF. 
</t>
  </si>
  <si>
    <t xml:space="preserve">No se tiene avance. Sin embargo la Secretaría General verifica las respuestas frente a atributos de claridad, coherencia y especificidad frente al asunto manifestador por el peticionario y/o quejoso. Estos elementos permiten verificar una respuesta de fondo. La OCI recomendó aplicar una estrategia efectiva que permita la interiorización y sensibilización frente a los servidores universitarios que intervienen en las respuestas de las PQRSF. </t>
  </si>
  <si>
    <t xml:space="preserve">La Secretaría General programó jornadas de capacitación para fortalecer las competencias en las políticas y normas de gestión documental y del Sistema de PQRSF.  A la fecha se han practicado nueve capacitaciones a los siguientes procesos: Admisiones, División TICS, Centro de Gestión de las Comunicaciones, FACNED, CECAV, Centro de Posgrados, Taller Editorial, Facultad de Ingenierí Electrónica, Facultad de Ingeniería Civil y Facultad de Ciencias Contables, VRI, Museo Historia Natural, División de Gestión de sAlud Integral, Facultad d eSalud, FAcultad de Artes, Derecho, Sede Norte Santander, Unilingua, CUS, Unidad de Salud, Salud en el Trabajo. 
En las capacitaciones se entregó folleto con el procedimiento de gestión de las PQRSF. 
Pendiente Facultad de Agrarias y Vicerrectoría Administrativa. </t>
  </si>
  <si>
    <r>
      <t xml:space="preserve">Registros asistencia desde 18 de octubre hasta el 14 de noviembre de 2019. 
</t>
    </r>
    <r>
      <rPr>
        <b/>
        <sz val="10"/>
        <color rgb="FF00B050"/>
        <rFont val="Arial"/>
        <family val="2"/>
      </rPr>
      <t xml:space="preserve">Pendiente envío Plan de Trabajo o cronograma. 
Folleto. </t>
    </r>
  </si>
  <si>
    <t xml:space="preserve">Cuando la respuesta emitida por el funcionario responsable no es de fondo, la Secretaría General advierte respecto al incumplimiento del núcleo esencial del derecho de petición. Vr.gr oficio 2.1-70/2590 del 20/11/2019 remitido a la División de Gestión de Salud Integral y Desarrollo Humano en virtud de su respuesta de solicitud de reliquidación. </t>
  </si>
  <si>
    <t xml:space="preserve">Se diseñó folleto físico con contenidos del procedimiento de gestión de las PQRSF y se entregaron en las capacitaciones. </t>
  </si>
  <si>
    <t xml:space="preserve">Se reubicó el  canal de recepción de PQRSF en el portal web institucional. </t>
  </si>
  <si>
    <t>La Secretaría General realiza seguimiento a las PQR vencidas y sin respuesta de fondo. No obstante, no es visible el control aplicado frente a la mejora que debe ejecutar el proceso involucrado. La OCI recomienda prever en las visitas recomendaciones de mejora y/o compromisos que permitan evitar la debild</t>
  </si>
  <si>
    <t xml:space="preserve">Depende de la actividad anterior. </t>
  </si>
  <si>
    <t xml:space="preserve">La Secretaría General articulará trabajo con la OCI para realizar visitias misionales, en la primera semana de diciembre. </t>
  </si>
  <si>
    <r>
      <t xml:space="preserve">En el informe 2.6-52.18/015 de 2018 de seguimiento al primer semestre 2018, la OCI evidenció mejoras en la gestión documental, pendiente el retiro de material metálico en algunas carpetas. 
El archivo se encuentra organizado hasta el 14 de noviembre de 2019. La OCI reitera su recomendación de retirar el material metálico de los tipos documentales. REVISAR AVANCE. 
</t>
    </r>
    <r>
      <rPr>
        <b/>
        <u/>
        <sz val="8"/>
        <rFont val="Arial"/>
        <family val="2"/>
      </rPr>
      <t xml:space="preserve">En el siguiente informe la OCI evaluará la efectividad de las actividades y de ser caso las replanteará. </t>
    </r>
  </si>
  <si>
    <t>Implementart el aplicativo en linea   el cual permita conocer el estado actual de las PQRSF al usuario</t>
  </si>
  <si>
    <t xml:space="preserve">ACUERDO </t>
  </si>
  <si>
    <t>CAFETERÍAS Y MONITORIAS</t>
  </si>
  <si>
    <r>
      <t xml:space="preserve">PERMANESER 
</t>
    </r>
    <r>
      <rPr>
        <b/>
        <sz val="12"/>
        <color rgb="FFFF0000"/>
        <rFont val="Arial Narrow"/>
        <family val="2"/>
      </rPr>
      <t xml:space="preserve">
Cuáles son los resultados del Plan de Acción 2019. </t>
    </r>
  </si>
  <si>
    <t>¿Cuál es el avance y control a la ejecución presupuestal del proyecto?</t>
  </si>
  <si>
    <t>ESTADÍSTICAS Y FUENTES DE DESERCIÓN
¿Qué estadísticas se tiene sobre la deserción de manera unificada y útil a la toma de decisiones?</t>
  </si>
  <si>
    <t>¿Existe el diagnóstico?</t>
  </si>
  <si>
    <t>¿Seguimiento a los proyectos estratégicos de bienestar universitario que desarrollen requerimientos CNA?</t>
  </si>
  <si>
    <t>¿Ajuste de procedimientos del Proceso?
Cuáles</t>
  </si>
  <si>
    <t>¿Seguimiento al plan de acción y al presupuesto de bienestar?</t>
  </si>
  <si>
    <t>CATALINA</t>
  </si>
  <si>
    <t>¿Mejoras en la gestión documental?</t>
  </si>
  <si>
    <t xml:space="preserve">La Vicerrectoría Administrativa remitió para concepto de la Oficina Jurídica el proyecto de reforma al Acuerdo 064 de 2008
(Acta 2.6-1.60/09 y 2.6-1.60/12 del 2019)
Corte junio 2019 la Vicerrectoría Administrativa reportó el proyecto de reforma al Acuerdo 064 de 2008, sobre lo que la OCI asignó avance del 50%. Para este seguimiento corte noviembre 2019, se informa que el proyecto continúa en revisión por la Oficina Jurídica, sin ningún avance adicional.  </t>
  </si>
  <si>
    <t xml:space="preserve">La Vicerrectoría Administrativa remitió para concepto de la Oficina Jurídica el proyecto de reforma al Acuerdo 064 de 2008
Corte junio 2019 la Vicerrectoría Administrativa reportó el proyecto de reforma al Acuerdo 064 de 2008, sobre lo que la OCI asignó avance del 50%. Para este seguimiento corte noviembre 2019, se informa que el proyecto continúa en revisión por la Oficina Jurídica, sin ningún avance adicional.  </t>
  </si>
  <si>
    <t>informe 5-52/453 del 21/06/2019. 
Acta 2.6-1.60/23 del 26/11/2019</t>
  </si>
  <si>
    <t>Sujeto a la actividad 1
Acta 2.6-1.60/23del 26/11/2019</t>
  </si>
  <si>
    <t>Sujeto a la actividad 1
Acta 2.6-1.60/23 del 26/11/2019</t>
  </si>
  <si>
    <t>Procedimiento de selección y evaluación de proveedores</t>
  </si>
  <si>
    <t xml:space="preserve">• Los pliegos se realizan de manera articulada entre las áreas técnicas y jurídicas, contando con la asesoría del equipo de ingenieros contratistas que apoyan la Vicerrectoría Administrativa. La Vicerrectoría Administrativa cuenta con un equipo técnico que apoya la ejecución de los contratos. </t>
  </si>
  <si>
    <t>No se prevén políticas de operación que direccionen la gestión del subproceso objeto de evaluación, hacia la implementación de estrategias de los objetivos institucionales</t>
  </si>
  <si>
    <t xml:space="preserve">
El Área de Seguridad, Control y Movilidad no cuenta con políticas de operación que armonice y articule sus funciones y servicios con las políticas y objetivos de los procesos e institucionales
</t>
  </si>
  <si>
    <t xml:space="preserve">
Formular e implementar la política de operación del Área de Seguridad, Control y Movilidad.    
</t>
  </si>
  <si>
    <t xml:space="preserve">Diseñar la política de operación del Área de Seguridad, Control y Movilidad. </t>
  </si>
  <si>
    <t>PolÍtica  diseñada</t>
  </si>
  <si>
    <t xml:space="preserve">Formalizar la política de operación del Área de Seguridad, Control y Movilidad. </t>
  </si>
  <si>
    <t>PolÍtica formalizada</t>
  </si>
  <si>
    <t xml:space="preserve">Socializar la política de operación del Área de Seguridad, Control y Movilidad </t>
  </si>
  <si>
    <t>PolÍtica socializada</t>
  </si>
  <si>
    <t xml:space="preserve">Implementar la política de operación del Área de Seguridad, Control y Movilidad.  </t>
  </si>
  <si>
    <t>PolÍtica implementada</t>
  </si>
  <si>
    <t xml:space="preserve">Verificar semestralmente el cumplimiento de política de operación del Área de Seguridad, Control y Movilidad. 
</t>
  </si>
  <si>
    <t>PolÍtica evaluada</t>
  </si>
  <si>
    <t xml:space="preserve">La documentación del procedimiento no guía la operación por deficiencias de orden técnico en su construcción.
</t>
  </si>
  <si>
    <t xml:space="preserve">Deficiencia en la elaboración de los procedimientos del subproceso, en cuanto a la determinación del responsable, alcance, marco normativo, actividades y puntos de control. 
</t>
  </si>
  <si>
    <t xml:space="preserve">
Evaluar y Ajustar el procedimiento Servicio de Transporte PA-GA-5.4.4-PR-1 con el fin de garantizar una correcta prestación del servicio de transporte.
</t>
  </si>
  <si>
    <t xml:space="preserve">Revisar y actualizar del procedimiento servicio de transporte
 </t>
  </si>
  <si>
    <t>Procedimiento de servicio de transporte revisado y ajustado</t>
  </si>
  <si>
    <t>Formalizar de los ajustes realizados en el procedimiento servicio de transporte</t>
  </si>
  <si>
    <t>Procedimiento servicio de transporte ajustado, formalizado</t>
  </si>
  <si>
    <t>Socializar semestralmente el procedimiento ajustado y actualizado con los funcionarios involucrados en el servicio de transporte</t>
  </si>
  <si>
    <t>Procedimiento servicio de transporte ajustado socializado</t>
  </si>
  <si>
    <t>Inexistencia de protocolos e inaplicación de procedimientos de control de movilización de los vehículos, en garantía de calidad y seguridad en el servicio</t>
  </si>
  <si>
    <t xml:space="preserve">
Deficiencia en la aplicación de los controles para la salida de los vehículos, en garantía de calidad y seguridad del servicio del subproceso.
</t>
  </si>
  <si>
    <t>Documentar y evaluar la aplicación del protocolo referente a la movilización de los vehículos, garantía de la calidad y seguridad del servicio.</t>
  </si>
  <si>
    <t>Protocolos elaborado</t>
  </si>
  <si>
    <t xml:space="preserve">Formalizar el protocolo y articularlo con el Procedimiento Servicio de Transporte PA-GA-5.4.4-PR-1. </t>
  </si>
  <si>
    <t>Protocolo formalizado</t>
  </si>
  <si>
    <t xml:space="preserve">Socializar el protocolo y el chequeo diario de inspección para garantizar su aplicación.  </t>
  </si>
  <si>
    <t>Protocolo socializado</t>
  </si>
  <si>
    <t>Implementar el protocolo y el chequeo diario de inspección</t>
  </si>
  <si>
    <t>protocolos implementado</t>
  </si>
  <si>
    <t xml:space="preserve">Verificar con periodicidad la implementación del protocolo y el chequeo diario </t>
  </si>
  <si>
    <t>Protocolo evaluado</t>
  </si>
  <si>
    <t>Vehículos sin equipos ni elementos de dotación básica</t>
  </si>
  <si>
    <t>.. Débil  gestión de los documentos de control de la dotación básica  de los vehículos del parque automotor</t>
  </si>
  <si>
    <t>Fortalecer los controles para el cumplimiento de los elementos básicos de los vehículos, a través de herramientas tecnológicas y operativas</t>
  </si>
  <si>
    <t>Elaborar un calendario de programación y seguimiento a la calidad de los elementos de dotación básica de los vehículos..</t>
  </si>
  <si>
    <t>Calendario elaborado</t>
  </si>
  <si>
    <t>Verificar el cumplimiento de la dotación básica de los vehículos a través de la lista de chequeo.</t>
  </si>
  <si>
    <t>Dotación verificada</t>
  </si>
  <si>
    <t>Controles quincenales realizados</t>
  </si>
  <si>
    <t xml:space="preserve">La información que arrojan las diversas fuentes, relativa al servicio de transportes es inconsistente, incompleta y confusa, lo que genera una incertidumbre que impide la buena gestión. </t>
  </si>
  <si>
    <t>Controles inefectivos en la ejecución de  los recursos económicos asignados para el contrato de suministro.</t>
  </si>
  <si>
    <t>Fortalecer lo controles aplicados ejecución de  los recursos económicos asignados para los contratos de suministro.</t>
  </si>
  <si>
    <t>La gestión documental no cumple con las disposiciones generales e internas que regulan la materia.</t>
  </si>
  <si>
    <t>Incorrecta aplicación de las políticas de gestión documental del área de seguridad, control y movilidad.</t>
  </si>
  <si>
    <t>Organizar el archivo del subproceso, acorde con las normas, políticas y procedimientos vigentes de gestión documental.</t>
  </si>
  <si>
    <t>Organizar el archivo conforme a los parámetros de la gestión documental vigentes</t>
  </si>
  <si>
    <t>Archivo organizado</t>
  </si>
  <si>
    <t xml:space="preserve">
Realizar seguimiento de organización del archivo y de la gestión documental acorde con la normatividad vigente</t>
  </si>
  <si>
    <t>Acta diseñada e implementada</t>
  </si>
  <si>
    <t>Asistir a las jornadas de capacitación de correcto uso de las políticas y procedimientos de gestión documental.</t>
  </si>
  <si>
    <t xml:space="preserve">No se encuentran identificados los riesgos de gestión y corrupción para el subproceso de gestión de seguridad y movilidad </t>
  </si>
  <si>
    <t>Gestionar los riesgos de corrupción y gestión del servicio de transporte.</t>
  </si>
  <si>
    <t xml:space="preserve">Riesgos gestionados </t>
  </si>
  <si>
    <t xml:space="preserve">Relaciones conflictivas de los universitarios </t>
  </si>
  <si>
    <t>Estrés laboral, no desarrollo de actividades que mejoren el clima laboral</t>
  </si>
  <si>
    <t>Gestionar la intervención del Área de seguridad y salud en el trabajo</t>
  </si>
  <si>
    <t>Solicitar diagnostico al área de seguridad y salud en el trabajo</t>
  </si>
  <si>
    <t>Solicitud realizada</t>
  </si>
  <si>
    <t>Realizar seguimiento a los correctivos que se deban implementar por el área de seguridad y salud en el trabajo</t>
  </si>
  <si>
    <t>Seguimiento realizado</t>
  </si>
  <si>
    <t>Diseñar e implementar herramienta de control, seguimiento y administración de  los recursos económicos asignados para los contratos de suministro.</t>
  </si>
  <si>
    <t xml:space="preserve">Herramienta diseñada e implementada
</t>
  </si>
  <si>
    <t>La gestión del riesgo no ha sido considerada como un componente estratégico para la gestión del servicio de transporte.</t>
  </si>
  <si>
    <t xml:space="preserve">Identificar los riesgos de gestión y corrupción para el subproceso.
</t>
  </si>
  <si>
    <t>Puntaje cumplimiento</t>
  </si>
  <si>
    <t xml:space="preserve">Área de Seguridad y Movilidad </t>
  </si>
  <si>
    <t xml:space="preserve">Transporte </t>
  </si>
  <si>
    <t>La minuta de contrato aún cuenta con debilidad en lo referente a la entrega del documento de reintegro, poder especial de los docentes en el exterior para facilitar trámites y tiempos de entrega de títulos. 
Acta de seguimiento 2.6-1.60/016 del 20 de noviembre de 2019</t>
  </si>
  <si>
    <t>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t>
  </si>
  <si>
    <t>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t>
  </si>
  <si>
    <t>La Oficina Jurídica creo formatos estándar para la entrega de informes y el proceso de reintegro, la OCI recomienda documentarlos en la plataforma LVMEN.
Acta de seguimiento 2.6-1.60/016 del 20 de noviembre de 2019</t>
  </si>
  <si>
    <t>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Acta de seguimiento 2.6-1.60/016 del 20 de noviembre de 2019</t>
  </si>
  <si>
    <t xml:space="preserve">Se realizó actualización en 11 docentes revisados de la información contenida en el SRH. </t>
  </si>
  <si>
    <t xml:space="preserve">  No se ha creado el perfil de Secretario Técnico de Comité de Conciliación.</t>
  </si>
  <si>
    <t>Socializar las funciones del comité y concretar la creación del mismo.</t>
  </si>
  <si>
    <t>Revisión de los controles</t>
  </si>
  <si>
    <t>Crear el perfil de Secretario Técnico de Comité de Conciliación, conforme a las especificaciónes determinadas por la Agencia Nacional de Defensa Jurídica del Estado y por medio de la plataforma.</t>
  </si>
  <si>
    <t>Reunión programada</t>
  </si>
  <si>
    <t>Documento revisado y actualizado</t>
  </si>
  <si>
    <t xml:space="preserve">Creación perfil plataforma </t>
  </si>
  <si>
    <t>Alto nivel de incumplimiento y falta de requerimiento.</t>
  </si>
  <si>
    <t>No digitalización de actuaciones judiciales (procesales).</t>
  </si>
  <si>
    <t>No se cuenta con politicas de prevención del Daño Antijurídico</t>
  </si>
  <si>
    <t>Se encontraron fallas técnicas en el aplicativo e-KOGUI, respecto de la información que se administra, situación que afecta la gestión y el control de la actividad litigiosa, así como la confiabilidad de la plataforma.</t>
  </si>
  <si>
    <t>Actualizar información de la plataforma Ekogui.</t>
  </si>
  <si>
    <t xml:space="preserve">Inexistencia del personal  que pueda dedicarse de forma exclusiva a digitalizar los documentos, ni equipos que permita realizar la misma acción. </t>
  </si>
  <si>
    <t xml:space="preserve">Realizar la contratación personal técnico de dedicación exclusiva y  la compra del equipo necesario. </t>
  </si>
  <si>
    <t>Falta de estudio que aporte la información para crear la política.</t>
  </si>
  <si>
    <t xml:space="preserve">Hacer un diagnostico que permita obtener la información correspondiente que sustente la política. </t>
  </si>
  <si>
    <t>El equipo de trabajo encargado de procesos actualizará periodicamente los radicados que así lo requieran.</t>
  </si>
  <si>
    <t xml:space="preserve">Mediante oficio se solicitará la adición de presupuesto con el fin de cubrir los gastos de personal técnico de dedicación exclusiva y de la compra del equipo necesario. </t>
  </si>
  <si>
    <t xml:space="preserve">Diagnostivo a través de un análisis de la información aportado por la plataforma Ekogui </t>
  </si>
  <si>
    <t xml:space="preserve">Procesos judiciales actualizados </t>
  </si>
  <si>
    <t>Contratación de personal y compra de equipo</t>
  </si>
  <si>
    <t xml:space="preserve">Política aprobada </t>
  </si>
  <si>
    <t>•La Vicerrectoría de Cultura y Bienestar abordó de manera participativa los ajustes al Acuerdo 030 de 2015. Se evidencia discusión respecto a los artículos 4 y 5. Y se propone suprimir los arts. 12,13, 14, 15, 16 y 17 ante la inoperancia de los Comités de Facultad para la promoción de la Cultura y el Bienestar y de los Comités Ad – hoc de asesoría y consulta</t>
  </si>
  <si>
    <t>Actividad se encuentra suspendida por la designación de actividades en el programa de derecho a la doctora Martha Lucía Chaves Zúñiga. 
2.6-1.60/18 del 25 de noviembre de 2019</t>
  </si>
  <si>
    <t>Para cada procedimiento se realizó un Mapa del Flujo de Valor (VSM) para identificar las actividades que están generando reprocesos y cuellos de botella. Ejercicio que permite aplicar un control detectivo, para mejorar los controles de los procedimientos.
Adicionalmente para el procedimiento de selección docente, se está realizando un diagnostico a trabajar directamente con la Vicerrectoría Académica.
2.6-1.60/18 del 25 de noviembre de 2019</t>
  </si>
  <si>
    <t>Para cada procedimiento se realizó un Mapa del Flujo de Valor (VSM) para identificar las actividades que están generando reprocesos y cuellos de botella. Ejercicio que permite aplicar un control detectivo, para mejorar los controles de los procedimientos.
Adicionalmente para el procedimiento de selección docente, se está realizando un diagnostico a trabajar directamente con la Vicerrectoría Académica.
2.6-1.60/18 del 25 de noviembre de 2019</t>
  </si>
  <si>
    <t>Se reformuló:
Los comités de posgrados de facultad realizan los controles a los programas de posgrado, se evidenciaron 4 actas de 4 diferentes facultades. Siendo oportuno realizar análisis de la viabilidad de mantener comité central de posgrados y modificar el reglamento.
2.6-1.60/18 del 25 de noviembre de 2019</t>
  </si>
  <si>
    <t>actas a revisar para el próximo seguimiento.</t>
  </si>
  <si>
    <t>Sesionar con el comité de posgrados para temas de los programas de posgrado de las facultades</t>
  </si>
  <si>
    <t>Aplicar controles a la gestión de los programas de posgrados a través de los comités de posgrado</t>
  </si>
  <si>
    <t>Aun no se consolida la política, se está trabajando en su construcción. Como primer lineamiento se trabajó en la estandarización de los valores de inscripción.
2.6-1.60/18 del 25 de noviembre de 2019</t>
  </si>
  <si>
    <t xml:space="preserve">Se documentó el procedimiento PE-GS-4-PR-2 Acreditación y Renovación de la Acreditación y PE-GS-4-PR-1 Creación, Renovación de Registro Calificado y Reforma de Programas, que en su contenido considera el proceso de autoevaluación.
Además se evidencia seguimiento constante a los procesos de autoevaluación desde el Centro de Gestión de la Calidad y la Acreditación Institucional, coadyuvada con los gestores de Calidad
2.6-1.60/18 del 25 de noviembre de 2019
</t>
  </si>
  <si>
    <t>Se determinará en seguimientos a la Oficina de Planeación Y Desarrollo Institucional
2.6-1.60/18 del 25 de noviembre de 2019</t>
  </si>
  <si>
    <t>Avance con la actividad 4. 
2.6-1.60/18 del 25 de noviembre de 2019</t>
  </si>
  <si>
    <t>la División de Gestión del Talento Humano deben realizar el control respectivo, antes de expedir la Resolución.
2.6-1.60/18 del 25 de noviembre de 2019</t>
  </si>
  <si>
    <t>La Vicerrectoría Académica documentó herramientas de control para el otorgamiento de estímulos, actualmente realiza estudio técnico para la documentación de una norma que desarrolle las actividades y controles a aplicar.
2.6-1.60/18 del 25 de noviembre de 2019</t>
  </si>
  <si>
    <t>El Área de Egresados yl Centro de Posgrados realizó encuentros de egresados, donde se recolecta la información para gestionar la base de datos.
2.6-1.60/18 del 25 de noviembre de 2019</t>
  </si>
  <si>
    <t>Se suprime la actividad, porque depende de los parámetros asignados en la tabla de honorario institucional, la cual fija los honorarios de acuerdo al cumplimiento de requisitos de formación y no de obligaciones a asignar.
2.6-1.60/18 del 25 de noviembre de 2019</t>
  </si>
  <si>
    <t xml:space="preserve">Se elaboró matriz de control al cumplimiento de los requisitos normativos aplicables a los vehiculos, la cual crea alertas de seguimiento y permite realizar un control efectivo. 
Pendiente verificar un vehiculo para constatar que no se repita la situación del hallazgo. 
Igualmente de acuerdo a la revisión se solicitó al Área de Seguridad y Salud en el Trabajo dotar a los vehiculos de botiquines con insumo de curación, elemento que hace parte del Kit de carretera (oficio 5.1.4-52/183 del 29 de abril de 2019). 
Acta de verificación de cumplimiento de dotación básica de vehiculos, es aplicada por el Área requiere formalización y evidencia de que aplica a cada vehiculo. 
La periodicidad de la actividad será reemplazada de quincenal a permanente, conforme a los resultados de la matriz de control. 
La OCI recomienda formalizar los instrumentos y documentar su aplicación. </t>
  </si>
  <si>
    <t xml:space="preserve">Se requerirá a la Oficina de Planeación y Desarrollo Institucional convocar a reunión. </t>
  </si>
  <si>
    <t xml:space="preserve">Articular los programas y proyectos en el banco de proyectos </t>
  </si>
  <si>
    <r>
      <rPr>
        <b/>
        <sz val="12"/>
        <color theme="1"/>
        <rFont val="Arial"/>
        <family val="2"/>
      </rPr>
      <t xml:space="preserve">Seguimiento I semestre: </t>
    </r>
    <r>
      <rPr>
        <sz val="12"/>
        <color theme="1"/>
        <rFont val="Arial"/>
        <family val="2"/>
      </rPr>
      <t xml:space="preserve">evidencia registro parcial de las actas de reunión para la socialización de los temas propuestos ( N° 04, 05 de enero y N° 06 de febrero del 2019 )
</t>
    </r>
    <r>
      <rPr>
        <b/>
        <sz val="12"/>
        <color theme="1"/>
        <rFont val="Arial"/>
        <family val="2"/>
      </rPr>
      <t>Seguimiento II semestre:</t>
    </r>
    <r>
      <rPr>
        <sz val="12"/>
        <color theme="1"/>
        <rFont val="Arial"/>
        <family val="2"/>
      </rPr>
      <t xml:space="preserve"> se presentó por el CGCyAI las actas 2.2-1.56/24, 2.2-1.56/28 y 2.2-1.56/33. Adicionalmente se abordó los temas en la reunion de gestores del 03/12/2019.
Pendiente una socilización para inicios de la vigencia 2020.
</t>
    </r>
  </si>
  <si>
    <t>Es necesario que el CGCyAI la verifique  la retroalimentación de las temáticas de las reuniones de gestores de calidad.</t>
  </si>
  <si>
    <r>
      <rPr>
        <b/>
        <sz val="12"/>
        <color theme="1"/>
        <rFont val="Arial"/>
        <family val="2"/>
      </rPr>
      <t>Seguimiento I semestre</t>
    </r>
    <r>
      <rPr>
        <sz val="12"/>
        <color theme="1"/>
        <rFont val="Arial"/>
        <family val="2"/>
      </rPr>
      <t xml:space="preserve">: Resolución R 1132 del 2017, la Universidad del Cauca conformó y asignó funciones a los comités de acreditación de cada facultad.
</t>
    </r>
    <r>
      <rPr>
        <b/>
        <sz val="12"/>
        <color theme="1"/>
        <rFont val="Arial"/>
        <family val="2"/>
      </rPr>
      <t xml:space="preserve">Seguimiento II semestre: </t>
    </r>
    <r>
      <rPr>
        <sz val="12"/>
        <color theme="1"/>
        <rFont val="Arial"/>
        <family val="2"/>
      </rPr>
      <t>se mantiene el 100%</t>
    </r>
  </si>
  <si>
    <t>Continuar aplicando el control del CGCyAI para la conformación de los comités de acreditación de facultades y designación de los gestores de calidad.</t>
  </si>
  <si>
    <r>
      <rPr>
        <b/>
        <sz val="12"/>
        <color theme="1"/>
        <rFont val="Arial"/>
        <family val="2"/>
      </rPr>
      <t>Seguimiento I semestre:</t>
    </r>
    <r>
      <rPr>
        <sz val="12"/>
        <color theme="1"/>
        <rFont val="Arial"/>
        <family val="2"/>
      </rPr>
      <t xml:space="preserve"> Resoluciones de facultad :Agrarias- R 283 del 2017; Educación - R 032 del 2018; FIET - R 011 del 2018; Artes - Civil - Saud (019 de 2018) - Derecho (032) - contables (148).
</t>
    </r>
    <r>
      <rPr>
        <b/>
        <sz val="12"/>
        <color theme="1"/>
        <rFont val="Arial"/>
        <family val="2"/>
      </rPr>
      <t>Seguimiento II semestre</t>
    </r>
    <r>
      <rPr>
        <sz val="12"/>
        <color theme="1"/>
        <rFont val="Arial"/>
        <family val="2"/>
      </rPr>
      <t>: Se mantiene el 100%</t>
    </r>
  </si>
  <si>
    <r>
      <rPr>
        <b/>
        <sz val="12"/>
        <color theme="1"/>
        <rFont val="Arial"/>
        <family val="2"/>
      </rPr>
      <t>Seguimiento I semestre:</t>
    </r>
    <r>
      <rPr>
        <sz val="12"/>
        <color theme="1"/>
        <rFont val="Arial"/>
        <family val="2"/>
      </rPr>
      <t xml:space="preserve"> Pendiente de ejecución, con compromiso de priorizar su ajuste. 
</t>
    </r>
    <r>
      <rPr>
        <b/>
        <sz val="12"/>
        <color theme="1"/>
        <rFont val="Arial"/>
        <family val="2"/>
      </rPr>
      <t xml:space="preserve">Seguimiento II semestre: </t>
    </r>
    <r>
      <rPr>
        <sz val="12"/>
        <color theme="1"/>
        <rFont val="Arial"/>
        <family val="2"/>
      </rPr>
      <t>Procedimiento actualizado en el programa Lvmen con versión 4 y fecha de modificación del mes de noviembre.</t>
    </r>
  </si>
  <si>
    <t>Se debe de aplicar revisiones de los documentos a publicar en el Programa Lvmen.</t>
  </si>
  <si>
    <t xml:space="preserve">2. Elaborar Herramientas e instrumentos que orienten sobre el proceso de certificación y acreditación de alta calidad. 
</t>
  </si>
  <si>
    <t>Herramientas e instrumentos elaborados</t>
  </si>
  <si>
    <r>
      <rPr>
        <b/>
        <sz val="12"/>
        <color theme="1"/>
        <rFont val="Arial"/>
        <family val="2"/>
      </rPr>
      <t>Seguimiento I semestre</t>
    </r>
    <r>
      <rPr>
        <sz val="12"/>
        <color theme="1"/>
        <rFont val="Arial"/>
        <family val="2"/>
      </rPr>
      <t xml:space="preserve">: no se ha realizado en virtud de los cambios normativos relacionados con el Acuerdo 02 del 2019 del Consejo Nacional de Educación Superior – CESU. 
</t>
    </r>
    <r>
      <rPr>
        <b/>
        <sz val="12"/>
        <color theme="1"/>
        <rFont val="Arial"/>
        <family val="2"/>
      </rPr>
      <t xml:space="preserve">Seguimiento II semestre: </t>
    </r>
    <r>
      <rPr>
        <sz val="12"/>
        <color theme="1"/>
        <rFont val="Arial"/>
        <family val="2"/>
      </rPr>
      <t>Se ajusta la actividad con acta 2.6-52.18/24 del 2019. 
“Diagnostico de evaluación de programa para el sistema de gestión de calidad según NTC ISO 9001:2015” en las auditorías internas de calidad; bitácora de autoevaluación, como guía técnica para el proceso de acreditación y renovación de la acreditación de programas académicos.</t>
    </r>
  </si>
  <si>
    <t>Socializar herramientas e instrumentos a los gestores de calidad y comités de programas</t>
  </si>
  <si>
    <t>Socializaciones realizadas</t>
  </si>
  <si>
    <r>
      <rPr>
        <b/>
        <sz val="12"/>
        <color theme="1"/>
        <rFont val="Arial"/>
        <family val="2"/>
      </rPr>
      <t>Seguimiento I semestre</t>
    </r>
    <r>
      <rPr>
        <sz val="12"/>
        <color theme="1"/>
        <rFont val="Arial"/>
        <family val="2"/>
      </rPr>
      <t xml:space="preserve">: Lista verificación para certificación, 2.2-1.56/63.
</t>
    </r>
    <r>
      <rPr>
        <b/>
        <sz val="12"/>
        <color theme="1"/>
        <rFont val="Arial"/>
        <family val="2"/>
      </rPr>
      <t xml:space="preserve">Seguimiento II semestre: </t>
    </r>
    <r>
      <rPr>
        <sz val="12"/>
        <color theme="1"/>
        <rFont val="Arial"/>
        <family val="2"/>
      </rPr>
      <t>Se notificó a los gestores y programas académicos de las herramientas que se enecuentran publicadas en el Drive.</t>
    </r>
  </si>
  <si>
    <t>Comunicar y socializar continuamente las herramientas  a los responsables.</t>
  </si>
  <si>
    <r>
      <rPr>
        <b/>
        <sz val="12"/>
        <color theme="1"/>
        <rFont val="Arial"/>
        <family val="2"/>
      </rPr>
      <t xml:space="preserve">Seguimiento I semestre: </t>
    </r>
    <r>
      <rPr>
        <sz val="12"/>
        <color theme="1"/>
        <rFont val="Arial"/>
        <family val="2"/>
      </rPr>
      <t xml:space="preserve">acta n° 54 del 04/09/2018 definió criterios generales para la formulación de los planes de mejoramiento. 
Existe formato de evaluación a la viabilidad de los planes de mejoramiento.
</t>
    </r>
    <r>
      <rPr>
        <b/>
        <sz val="12"/>
        <color theme="1"/>
        <rFont val="Arial"/>
        <family val="2"/>
      </rPr>
      <t>Seguimiento II semestre:</t>
    </r>
    <r>
      <rPr>
        <sz val="12"/>
        <color theme="1"/>
        <rFont val="Arial"/>
        <family val="2"/>
      </rPr>
      <t xml:space="preserve"> Se mantiene el 100%</t>
    </r>
  </si>
  <si>
    <r>
      <rPr>
        <b/>
        <sz val="12"/>
        <color theme="1"/>
        <rFont val="Arial"/>
        <family val="2"/>
      </rPr>
      <t>Seguimiento I semestre:</t>
    </r>
    <r>
      <rPr>
        <sz val="12"/>
        <color theme="1"/>
        <rFont val="Arial"/>
        <family val="2"/>
      </rPr>
      <t xml:space="preserve"> Los criterios determinados en los documentos referenciados en la anterior actividad, han sido socializados por el CGCAI. Sin embargo, no es perceptible la forma o el mecanismo en que se ejerce el control de verificación
</t>
    </r>
    <r>
      <rPr>
        <b/>
        <sz val="12"/>
        <color theme="1"/>
        <rFont val="Arial"/>
        <family val="2"/>
      </rPr>
      <t xml:space="preserve">Seguimiento II semestre: </t>
    </r>
    <r>
      <rPr>
        <sz val="12"/>
        <color theme="1"/>
        <rFont val="Arial"/>
        <family val="2"/>
      </rPr>
      <t xml:space="preserve">acta n° 35 del 23/09/2019 realizó revisión al Plan de mejoramiento del programa de fonoaudiología con observaciones a la formulación de los indicadores, de la meta, y actividades. </t>
    </r>
  </si>
  <si>
    <t xml:space="preserve">Documentar en las actas de revisión a los planes de mejora las observaciones realizadas a cada plan en cuanto a análisis causal, formulación de acciones, actividades, indicadores y metas.
</t>
  </si>
  <si>
    <r>
      <rPr>
        <b/>
        <sz val="12"/>
        <color theme="1"/>
        <rFont val="Arial"/>
        <family val="2"/>
      </rPr>
      <t>Seguimiento I semestre</t>
    </r>
    <r>
      <rPr>
        <sz val="12"/>
        <color theme="1"/>
        <rFont val="Arial"/>
        <family val="2"/>
      </rPr>
      <t xml:space="preserve">: El CGCAI capacitó a los gestores de calidad y a las facultades respecto a la metodología para la administración del riesgo. 
</t>
    </r>
    <r>
      <rPr>
        <b/>
        <sz val="12"/>
        <color theme="1"/>
        <rFont val="Arial"/>
        <family val="2"/>
      </rPr>
      <t xml:space="preserve">Seguimiento II semestre: </t>
    </r>
    <r>
      <rPr>
        <sz val="12"/>
        <color theme="1"/>
        <rFont val="Arial"/>
        <family val="2"/>
      </rPr>
      <t>Se mantiene el 100%</t>
    </r>
  </si>
  <si>
    <r>
      <rPr>
        <b/>
        <sz val="12"/>
        <color theme="1"/>
        <rFont val="Arial"/>
        <family val="2"/>
      </rPr>
      <t xml:space="preserve">Seguimiento I semestre: </t>
    </r>
    <r>
      <rPr>
        <sz val="12"/>
        <color theme="1"/>
        <rFont val="Arial"/>
        <family val="2"/>
      </rPr>
      <t xml:space="preserve">El CGCAI elaboró un formato para la gestión de los riesgos, y se encuentra en fase de identificación de riesgos para los procedimientos que intervienen en la acreditación de programas y acreditación institucional. 
</t>
    </r>
    <r>
      <rPr>
        <b/>
        <sz val="12"/>
        <color theme="1"/>
        <rFont val="Arial"/>
        <family val="2"/>
      </rPr>
      <t>Seguimiento II semestre:</t>
    </r>
    <r>
      <rPr>
        <b/>
        <sz val="12"/>
        <rFont val="Arial"/>
        <family val="2"/>
      </rPr>
      <t xml:space="preserve"> </t>
    </r>
    <r>
      <rPr>
        <sz val="12"/>
        <rFont val="Arial"/>
        <family val="2"/>
      </rPr>
      <t>Se identificaron 3 riesgos riesgos para el proceso de Gestión de la Calidad</t>
    </r>
    <r>
      <rPr>
        <sz val="12"/>
        <color rgb="FF00B0F0"/>
        <rFont val="Arial"/>
        <family val="2"/>
      </rPr>
      <t>.</t>
    </r>
  </si>
  <si>
    <t>Gestionar los riesgos identificados con la nueva metodología MARUC.</t>
  </si>
  <si>
    <r>
      <t xml:space="preserve">TRD actualizadas en conjunto con el proceso de Gestión Documental (Acta n° 31 del 03 de mayo del 2019.)
</t>
    </r>
    <r>
      <rPr>
        <b/>
        <sz val="11"/>
        <color theme="1"/>
        <rFont val="Calibri"/>
        <family val="2"/>
        <scheme val="minor"/>
      </rPr>
      <t xml:space="preserve">II semestre: </t>
    </r>
    <r>
      <rPr>
        <sz val="11"/>
        <color theme="1"/>
        <rFont val="Calibri"/>
        <family val="2"/>
        <scheme val="minor"/>
      </rPr>
      <t>Responsabilidad del centro de solicitar a Gestión Documental  la socialización de las TRD a los responsables. 
Solicitud realizada mediante oficio 2.2-92.8/701 del 09 de diciembre del 2019</t>
    </r>
  </si>
  <si>
    <t xml:space="preserve">2.  Solicitar Socialización de las TRD a los gestores y a los universitarios responsables de la organización y custodia de la documentación. </t>
  </si>
  <si>
    <t>Solicitar al área de gestión documental los registros de las socializaciones.</t>
  </si>
  <si>
    <t>Nota: Este Plan incluye los resultados de los informes 2.6-52.18/17 de 2017 Evaluación y seguimiento al Sistema de PQRSF y 2.6-52.18/ 05  de 2019 de Seguimiento al Sistema de PQRSF 2018 -II de la Universidad del Cauca</t>
  </si>
  <si>
    <t>Elaborar el protócolo para el control de salida de los vehículos, en garantía de la calidad y la seguridad del servicio.</t>
  </si>
  <si>
    <t xml:space="preserve">Ajustar y aprobar documento Política de Gestión Ambiental Institucional. </t>
  </si>
  <si>
    <t xml:space="preserve">Conformar y asignar funciones a los Comités Técnico y operativo responsables de direccionar la gestión ambiental institucional. </t>
  </si>
  <si>
    <t xml:space="preserve">Proponer el acto administrativo de conformación y gestionar su aprobación por la Rectoría. 
</t>
  </si>
  <si>
    <t xml:space="preserve">
Desarrollar la fase de discusión y definición de la instancia responsable del direccionamiento  de la gestión ambiental Institucional.
</t>
  </si>
  <si>
    <t xml:space="preserve">
.
Elaborar propuesta de resolución rectoral de constitución de nueva estructura administrativa para el tema ambiental.
</t>
  </si>
  <si>
    <t>Considerar diagnósticos  existentes y  elaborar Diagnósticos Agua, Energía, movilidad sostenible.</t>
  </si>
  <si>
    <t>e</t>
  </si>
  <si>
    <t xml:space="preserve">
Construir la matriz de aspectos e impactos ambientales.</t>
  </si>
  <si>
    <t>Determinar los aspectos internos y externos que puedan afectar la capacidad de la Institución para lograr los objetivos previstos.</t>
  </si>
  <si>
    <t xml:space="preserve">
Definir Plan de Gestión Ambiental considerando líneas estratégicas definidas en Política y Diagnósticos.
</t>
  </si>
  <si>
    <t xml:space="preserve">Revisar los diagnósticos e informes ambientales, para identificar las áreas de la Institución que son más críticas para el cumplimiento de sus requisitos legales y de otros compromisoosderivados de la Política. </t>
  </si>
  <si>
    <t>Construir la matriz de riesgos ambientales.</t>
  </si>
  <si>
    <t xml:space="preserve">Definir objetivo y alcance considerando la Política Ambiental Institucional. </t>
  </si>
  <si>
    <t>Establecer metas, recursos, indicadores, fechas y responsables que permitan cumplir con los objetivos del Plan de Gestión Ambiental, en el marco de lo consignado en la Política Ambiental Institucional.</t>
  </si>
  <si>
    <t xml:space="preserve">
Definir mecanismos de seguimiento y control a Plan de Acción.
</t>
  </si>
  <si>
    <t>Establecer objetivos de las líneas estratégica definidas en la Política Ambiental.</t>
  </si>
  <si>
    <t xml:space="preserve">
Realizar la proyección de recursos necesarios para implementar la política ambiental considerando las líneas estratégicas para cada vigencia.
</t>
  </si>
  <si>
    <t>Definir estrategias de  control  y seguimiento para cumplimiento de metas e indicadores.</t>
  </si>
  <si>
    <t>Adelantar las acciones de control y seguimiento definidas.</t>
  </si>
  <si>
    <t>Elaborar Informes de Seguimiento a las acciones propuestas.</t>
  </si>
  <si>
    <t xml:space="preserve">
Verificar avances a Plan de Mejora definido.
</t>
  </si>
  <si>
    <t>Avance  y cumplimiento general</t>
  </si>
  <si>
    <r>
      <t xml:space="preserve">El acto administrativo de conformación del Comité Técnico y Operativo continúa en borrador, sin aprobación hasta la fecha.
</t>
    </r>
    <r>
      <rPr>
        <b/>
        <sz val="12"/>
        <rFont val="Arial Narrow"/>
        <family val="2"/>
      </rPr>
      <t>Evidencia:</t>
    </r>
    <r>
      <rPr>
        <sz val="12"/>
        <rFont val="Arial Narrow"/>
        <family val="2"/>
      </rPr>
      <t xml:space="preserve"> Propuesta Resolución conformación del comité técnico y operativo. </t>
    </r>
    <r>
      <rPr>
        <b/>
        <sz val="12"/>
        <rFont val="Arial Narrow"/>
        <family val="2"/>
      </rPr>
      <t>Recomendación:</t>
    </r>
    <r>
      <rPr>
        <sz val="12"/>
        <rFont val="Arial Narrow"/>
        <family val="2"/>
      </rPr>
      <t xml:space="preserve"> impulsar la aprobación e implementación del acto administrativo que conforma el Comité Técnico y Operativo. 
</t>
    </r>
  </si>
  <si>
    <r>
      <t xml:space="preserve">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 xml:space="preserve">Evidencia : </t>
    </r>
    <r>
      <rPr>
        <sz val="12"/>
        <rFont val="Arial Narrow"/>
        <family val="2"/>
      </rPr>
      <t xml:space="preserve">Acuerdo 058 de 2018, Acta 01 del 15/05/2019, Acta 02 del 23/05/2019, Correo electrónico (24/10/2019), invitación y presentación Semana del Turismo Sostenible (19/05/2019). 
</t>
    </r>
  </si>
  <si>
    <r>
      <t xml:space="preserve">  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Evidencia :</t>
    </r>
    <r>
      <rPr>
        <sz val="12"/>
        <rFont val="Arial Narrow"/>
        <family val="2"/>
      </rPr>
      <t xml:space="preserve"> Acuerdo 058 de 2018, Acta 01 del 15/05/2019, Acta 02 del 23/05/2019, Correo electrónico (24/10/2019), invitación y presentación Semana del Turismo Sostenible (19/05/2019). </t>
    </r>
  </si>
  <si>
    <r>
      <t>Existe proyecto de inversión RG 2017-037 “</t>
    </r>
    <r>
      <rPr>
        <i/>
        <sz val="11"/>
        <rFont val="Arial"/>
        <family val="2"/>
      </rPr>
      <t>Fortalecimiento del Sistema Gestión Ambiental Institucional”</t>
    </r>
    <r>
      <rPr>
        <sz val="11"/>
        <rFont val="Arial"/>
        <family val="2"/>
      </rPr>
      <t xml:space="preserve">, cuyo plan de acción registra en el seguimiento interno avance del 46.7%, el cual no coincide con el asignado por  la Oficina de Planeación y Desarrollo Institucional-OPDI (53%), publicado y actualizado con corte a noviembre de 2019 en la ficha resumen de proyectos y avances.                                                                                                                                                                                                 </t>
    </r>
    <r>
      <rPr>
        <b/>
        <sz val="11"/>
        <rFont val="Arial"/>
        <family val="2"/>
      </rPr>
      <t xml:space="preserve">Evidencia: </t>
    </r>
    <r>
      <rPr>
        <sz val="11"/>
        <rFont val="Arial"/>
        <family val="2"/>
      </rPr>
      <t xml:space="preserve">Documento Proyecto Fortalecimiento del Sistema de Gestión Ambiental de la Universidad del Cauca. Recomendación: actualizar la información reportada a la OPDI. </t>
    </r>
  </si>
  <si>
    <r>
      <t xml:space="preserve">El Equipo operativo de Gestión ambiental realizó: Seguimientos de Gestión de residuos peligrosos (vigencia 2019), Plan de manejo de residuos sólidos no peligrosos, visita técnica de seguimiento a la UTR de la FCCA, reunión sobre gestión de residuos no peligrosos, aforos de Serviaseo y UTR.                                                                Se le comunicó a Serviaseo el resultado del informe de revisión de proceso de aforos y facturación con el fin de unificar o cancelar las matriculas duplicadas.                                                                                                                                         </t>
    </r>
    <r>
      <rPr>
        <b/>
        <sz val="11"/>
        <rFont val="Arial"/>
        <family val="2"/>
      </rPr>
      <t>Evidencia:</t>
    </r>
    <r>
      <rPr>
        <sz val="11"/>
        <rFont val="Arial"/>
        <family val="2"/>
      </rPr>
      <t xml:space="preserve"> Documento seguimiento de Gestión de Residuos peligrosos (2019), Documento seguimiento plan de manejo de Residuos no peligrosos (2019), Documento Proyecto Fortalecimiento del Sistema de Gestión Ambiental de la Universidad del Cauca, Acta 04 de 07-11-19, Acta 2.2-1.56/6 de 08-11-19, Oficio 2.2-98.1/457 de 17-09-19.</t>
    </r>
  </si>
  <si>
    <r>
      <t xml:space="preserve">Existe Plan de Acción vigencia 2019 estructurado a partir de las líneas estratégicas de la Política Ambiental, con 16 actividades, que prevé responsables, indicadores, producto y plazo de ejecución.                                                                                                                                                                              </t>
    </r>
    <r>
      <rPr>
        <b/>
        <sz val="11"/>
        <rFont val="Arial"/>
        <family val="2"/>
      </rPr>
      <t>Evidencia:</t>
    </r>
    <r>
      <rPr>
        <sz val="11"/>
        <rFont val="Arial"/>
        <family val="2"/>
      </rPr>
      <t xml:space="preserve"> documento Plan de Acción. </t>
    </r>
  </si>
  <si>
    <t>Ajustar la caracterización del proceso Gestión Admtiva, identificando claramente la entrada y salida del proceso contable.</t>
  </si>
  <si>
    <t>Evidencia
20/12/2019</t>
  </si>
  <si>
    <t xml:space="preserve">Se ajustó y publicó en Lvmen el procedimiento PE-GE-2.2-PR-6 V:7 de julio de 2019, que atempera lo dispuesto en el estatuto financiero y presupuestal. </t>
  </si>
  <si>
    <t>La matriz de riesgos que evidencia el cumplimiento de la actividad y con registro de un (1) evento asociado a la gestión de la programación presupuestal, data de agosto del 2018 en V:1;  anterior a la evaluación; por tanto se concluye que el riesgo existente no tiene actualización conforme a la metodología MARUC.</t>
  </si>
  <si>
    <t>Los reportes del Finanzas Plus, módulo tesorería, forma BMBA cumplen con la exactitud de información respecto del NIT y vigencia del giro, conforme a los recaudos mensuales.</t>
  </si>
  <si>
    <t>Se registra en las Notas Bancarias el traslado mensual de la Unidad 1 Gestión General a la Unidad 3 Fondo Pensional; según reporte del Finanzas Plus forma BMBA tipo de documento 01-D810.</t>
  </si>
  <si>
    <t>La responsabilidad se ha delegado en un servidor de la División, la responsabilidad del seguimiento a la ejecución del gasto e informe las alertas al profesional con funciones de tesorero.</t>
  </si>
  <si>
    <r>
      <t xml:space="preserve">El comite operativo manifesto que se envio solicitud apoyo socialización Politica Ambiental a División de Gestión del Talento Humano pero no hay respuesta hasta la fecha.                                                                                                                         Se evidenció la realización de capacitaciones con: Unidad de Salud (Gestión interna y externa, Residuos Hospitalarios), Trabajadores Oficiales de la Universidad del Cauca (Bioseguridad en el manejo de residuos) y arrendatarios Cafeterías (Separación de residuos y buenas prácticas ambientales). En el tema RESPEL se capacitó las siguientes dependencias: División de Gestión de Salud Integral y Desarrollo Humano, FACA–BIOTERIO, Centro Universitario Alfonso López, FACNED, Facultad de Ciencias de la Salud, Museo de Historia Natural y Facultad de Artes.                                                                                                                                     </t>
    </r>
    <r>
      <rPr>
        <b/>
        <sz val="11"/>
        <rFont val="Arial"/>
        <family val="2"/>
      </rPr>
      <t>Avance: 50%</t>
    </r>
    <r>
      <rPr>
        <sz val="11"/>
        <rFont val="Arial"/>
        <family val="2"/>
      </rPr>
      <t xml:space="preserve">, sujeto a que incluyan como temáticas de capacitación las líneas estratégicas de la Política Ambiental.                                                                                                                                                                                   </t>
    </r>
    <r>
      <rPr>
        <b/>
        <sz val="11"/>
        <rFont val="Arial"/>
        <family val="2"/>
      </rPr>
      <t xml:space="preserve">Evidencia: </t>
    </r>
    <r>
      <rPr>
        <sz val="11"/>
        <rFont val="Arial"/>
        <family val="2"/>
      </rPr>
      <t>Certificados de capacitación por Gestor Externo ASERHI S.AS  E.S.P (Abril, Mayo y Junio de 2019), Listado de Asistencia capacitación bioseguridad  manejo de residuos (Noviembre de 2019), Documentos  y lista de asistencia (RESPEL): División de Gestión de Salud Integral y Desarrollo Humano(14-02-19), FACA -BIOTERIO(12-02-19),Centro Universitario Alfonso López(06-02-19), FACNED (25-02-19), Facultad de Ciencias de la Salud (13-02-19,22-02-19), Museo de Historia Natural (08-02-19), Facultad de Artes(01-05-19), Salud integral (18-02-19,06-02-19).  Acta de capacitación Cafeterías (19-09-18)</t>
    </r>
  </si>
  <si>
    <t xml:space="preserve">documentos “evaluación de proveedor obra pública”, “evaluación proveedores de servicios” y “evaluación a proveedores suministro y adquisiciones”. </t>
  </si>
  <si>
    <t>• Informa la Vicerrectoría Administrativa que la reforma del Acuerdo 064 de 2008, consideró la actividad de mejora en lo relativo a la designación de dos o más supervisores. La OCI asignará el avance que corresponde acorde a la verificación en el documento contentivo de la propuesta. 
Se acuerda el envío de evidencia con término límite al 06 de diciembre de 2019. 
• Con oficio 5-52/981 del 05 de diciembre de 2019, la Vicerrectoría Administrativa informa que la reforma del Acuerdo 064 de 2008, consideró la actividad de mejora en lo relativo a la designación de dos o más supervisores.</t>
  </si>
  <si>
    <t xml:space="preserve">La División de Salud Integral y Desarrollo Humano informó respecto a las propuestas de reforma de los Acuerdos 040 de 2003 reglamentario de las residencias universitarias y 066 de 2008 de las monitorias.
Como una de las principales reformas frente al Acuerdo 066/08, se prevé la exclusión del estudio socioeconómico realizado por trabajo social.  La aprobación y armonización está sujeto a la reforma del Acuerdo 030 de 2015. 
</t>
  </si>
  <si>
    <t xml:space="preserve">• 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
</t>
  </si>
  <si>
    <t xml:space="preserve">La Vicerrectoría de Cultura y Bienestar realiza seguimiento a la ejecución de sus presupuestos de inversión y funcionamiento verificando su correcta destinación, cuyo control directo lo ejerce el Vicerrector de Cultura y Bienestar.  </t>
  </si>
  <si>
    <t xml:space="preserve">El Acuerdo 052 de 2018 adopta la política de Fomento a la Permanencia y Graduación Estudiantil en la Universidad del Cauca a partir de seis componentes, sobre la cual se determinó el programa Permaneser. </t>
  </si>
  <si>
    <t xml:space="preserve">
El Plan de Desarrollo Institucional 2018-2022 considera en su eje “Formación Integral con Cultura y Bienestar” el programa “Permaneser” y proyecto “Implementación del Modelo de permanencia y graduación estudiantil” con cinco (5) indicadores. 
</t>
  </si>
  <si>
    <t xml:space="preserve">formalizar los instrumentos de control y documentar la aplicación individual, de tal manera que exista trazabilidad sobre la verificación y seguimiento a cada vehículo. </t>
  </si>
  <si>
    <t xml:space="preserve">Prevé periodicidad de seguimiento quincenal y se ajusta permanentemente, en tanto la la matriz de control lo ejerce de esta manera. </t>
  </si>
  <si>
    <t xml:space="preserve">Actualmente el suministro de combustible se realiza por avance, en tanto el contrato de suministro 5.4.4-92.8/3222 terminó el 31/10/2019, lo llevó a la autorización de avance para los meses de noviembre y diciembre. 
• Avance: 50%. 
 Evidencia: matriz de control presupuestal al suministro de combustible, permite confrontar el valor autorizados con la factura emitida por la estación. (Se observó el caso del Vale 10821 por $120.000 sin coincidencia en la factura con la placa del vehículo, por lo que se hizo la  corrección. 
• Recomendación: organizar y consolidar la matriz de control a fin de que aporte información integral, oportuna y confiable al seguimiento presupuestal del suministro de combustible. 
</t>
  </si>
  <si>
    <t xml:space="preserve">El legajo solicitud de servicios subserie 5.4.4-92.8 del 2018, excede el número de tipos documentales (341) y utiliza como base de control de documentos y referencia una lista no oficial. 
El legajo solicitud de servicios 2019, no se encuentra identificado, carece de indice, sin foliación y excede los 200 folios. 
El legajo 5.4.4/12.1 del 29 de enero 2019 de asignación de turnos. Se motiva con un manual de funciones versión 2009. 
Solicitud de préstamo de vehiculo requiere la firma del Jefe División que implica revisar 5 tipos documentales. 
El formato de orden de viaje no se encuentra firmado por el responsable del viaje, en tanto el conductor no sale del automotor con la persona que requiere el servicio. 
Para los servicios de transporte de la VRI, no reposa el formato de avance en tanto los recursos de tramitan desde la VRI. 
COMPROMISO: Fijar un plan de trabajo para organización integral del archivo de gestión. Con metas y términos de cumplimiento. 
</t>
  </si>
  <si>
    <t xml:space="preserve">Impulsar la actividad con participación del equipo humano en la formación y aplicación de las normas de gestión documental. </t>
  </si>
  <si>
    <t>Instrumentos de descripción. No se cuenta con instrumentos de descripción a nivel de catálogo e índices, para el fondo documental Carlos Albán, y el denominado “Archivo Inactivo”</t>
  </si>
  <si>
    <t>Aplicar los instrumentos de descripción necesarios para catálogar y controlar las unidades documentales del fondo "archivo inactivo"</t>
  </si>
  <si>
    <t>Catalogar un 30% del total de la documentación perteneciente al fondo "Archivo Inactivo".</t>
  </si>
  <si>
    <t>Fichas de catalogación de la documentación perteneciente al "archivo inactivo"</t>
  </si>
  <si>
    <t>Aplicar los instrumentos de descripción necesarios para catálogar y controlar las unidades documentales del fondo "Carlos Albán"</t>
  </si>
  <si>
    <t>Catalogación del fondo Carlos Albán</t>
  </si>
  <si>
    <t>Digitalización del catálogo del fondo Carlos Albán</t>
  </si>
  <si>
    <t>Catálogo en físico y en digital del fondo Carlos Albán</t>
  </si>
  <si>
    <t>Adquisición de herramientas tecnológicas que permitan medir la temperatura y humendad relativa de los depositos, asi como el material de archivo necesario para la proteccion del acervo documental.</t>
  </si>
  <si>
    <t>Catálogo de la documentación perteneciente al fondo "Carlos Albán"</t>
  </si>
  <si>
    <t>Controlar los niveles de temperatura y humedad relativa dentro de los rangos establecidos para conservación de documentación histórica</t>
  </si>
  <si>
    <t>Aplicar el proceso de conservación y presevación a la documentación del "Archivo Inactivo</t>
  </si>
  <si>
    <t>Medir el porcentaje de humedad relativa y grados de temperatura en las salas de almacenaje de los documentos del Centro de Investigaciones Históricas José María Arboleda Llorente</t>
  </si>
  <si>
    <t>Continuar con el control de los factores ambientales relativos a la humedad en las salas de almacenaje de los documentos del Centro de Investigaciones Históricas José María Arboleda Llorente</t>
  </si>
  <si>
    <t>Adquisición de  dataloggers para medir la humedad relativa  y la  temperatura en las salas de almacenaje de los documentos del Centro de Investigaciones Históricas José María Arboleda Llorente</t>
  </si>
  <si>
    <t>Adquisición de deshumificadores adicionales para  estabilizar la humedad ambiental en las salas de almacenaje de los documentos del Centro de Investigaciones Históricas José María Arboleda Llorente</t>
  </si>
  <si>
    <t>Conservación de Documentos. No se cumple con los lineamientos definidos en el Acuerdo No. 049 del 5 de mayo del 2000.  Acuerdo No. 050 de 5 de mayo del 2000 y el acuerdo N° 005 del 15 de octubre de 2014, para conservación documental</t>
  </si>
  <si>
    <t>Construcción del proceso de consulta para que los usuarios puedan acceder a los documentos digitalizados. Digitalizar los catálogos de los fondos Julio Arboleda, Tomás Cipriano de Mosquera y Biblioteca de Misiones y publicarlos en la página web de la Universidad del Cauca.</t>
  </si>
  <si>
    <t>Digitalizar y publicar los católogos de los  Fondos documentales Tomás Cipriano de Mosquera, Julio Arboleda y                                                                                                                                                                                                                                                  Misiones.</t>
  </si>
  <si>
    <t>Catálogos de los fondos Tomas Cipriano de Mosquera, Julio Arboleda y                                                                                                                                                                                                                                                   Misiones digitalizados y publicados en la página web de la Universidad del Cauca</t>
  </si>
  <si>
    <t>Construcción del protocolo de consulta de los documentos digitalizados</t>
  </si>
  <si>
    <t>Procedimiento de consulta para acceso de los usuarios a los documentos históricos digitalizados documentado.</t>
  </si>
  <si>
    <t>Procesos de Microfilmación y Digitalización. No se realiza proceso de foliación y sellado de documentos, según se observó en algunas imágenes digitalizadas, actividad que debe ser previa a la captura de imágenes, a fin de garantizar la seguridad de los documentos</t>
  </si>
  <si>
    <t xml:space="preserve">Realizar las actividades de  foliación y sellado de documentos al proceso de digitalización y/o microfilmación a los imágenes de los documentos. </t>
  </si>
  <si>
    <t>Foliar y sellar las imágenes digitalizadas</t>
  </si>
  <si>
    <t>Imágenes digitalizadas foliadas y selladas</t>
  </si>
  <si>
    <t xml:space="preserve">Peso del Proyecto </t>
  </si>
  <si>
    <t>Informes Gestión</t>
  </si>
  <si>
    <t xml:space="preserve">Archivo Histórico </t>
  </si>
  <si>
    <t>Archivo histórico</t>
  </si>
  <si>
    <t xml:space="preserve">Reformulados con el informe 2.6-52.18/25 de 2017. </t>
  </si>
  <si>
    <t>Olga Lucía Camacho</t>
  </si>
  <si>
    <t>Diego Erikson Huaman</t>
  </si>
  <si>
    <t>Cerrado con oficio 2.6-52.18/014 del 21/01/2020</t>
  </si>
  <si>
    <t xml:space="preserve"> Oficina de Control Interno -OCI
Control Seguimiento a Planes de Mejoramiento</t>
  </si>
  <si>
    <t xml:space="preserve">SEGUIMIENTO PLAN DE MEJORAMIENTO - PROCESO GESTIÓN DEL CONTROL Y DEL MEJORAMIENTO CONTINUO 
INFORME 2.4-52.18/003 DE 2014 DE EVALUACIÓN AL PROCESO DE SELECCIÓN, CONTRATACIÓN Y DESARROLLO DE LAS MONITORÍAS </t>
  </si>
  <si>
    <t xml:space="preserve">SEGUIMIENTO PLAN DE MEJORAMIENTO - PROCESO GESTIÓN DEL CONTROL Y DEL MEJORAMIENTO CONTINUO 
CONTRALORÍA GENERAL DE LA REPÚBLICA - AUDITORÍA INTEGRAL VIGENCIA 2013 </t>
  </si>
  <si>
    <t xml:space="preserve">SEGUIMIENTO PLAN DE MEJORAMIENTO - PROCESO GESTIÓN DEL CONTROL Y DEL MEJORAMIENTO CONTINUO 
INFORME 2.4.52.18/021-2014 DE EVALUACIÓN A PROCESOS ADMINISTRATIVOS, FINANCIEROS Y ASISTENCIALES DE LA UNIDAD DE SALUD </t>
  </si>
  <si>
    <t xml:space="preserve">SEGUIMIENTO PLAN DE MEJORAMIENTO - PROCESO GESTIÓN DEL CONTROL Y DEL MEJORAMIENTO CONTINUO </t>
  </si>
  <si>
    <t xml:space="preserve">INFORME 2.4.52.18/021-2014 DE EVALUACIÓN A PROCESOS ADMINISTRATIVOS, FINANCIEROS Y ASISTENCIALES DE LA UNIDAD DE SALUD </t>
  </si>
  <si>
    <t xml:space="preserve">SEGUIMIENTO PLAN DE MEJORAMIENTO - PROCESO GESTIÓN DEL CONTROL Y DEL MEJORAMIENTO CONTINUO 
INFORME 2.6-52.18/03 de 2016 DE EVALUACIÓN AL PROCEDIMIENTO DE OTORGAMIENTO DE COMISIONES ESTUDIOS </t>
  </si>
  <si>
    <r>
      <rPr>
        <b/>
        <sz val="12"/>
        <rFont val="Arial"/>
        <family val="2"/>
      </rPr>
      <t xml:space="preserve">SEGUIMIENTO PLAN DE MEJORAMIENTO - PROCESO GESTIÓN DEL CONTROL Y DEL MEJORAMIENTO CONTINUO </t>
    </r>
    <r>
      <rPr>
        <sz val="12"/>
        <rFont val="Arial"/>
        <family val="2"/>
      </rPr>
      <t xml:space="preserve">
</t>
    </r>
    <r>
      <rPr>
        <b/>
        <sz val="12"/>
        <rFont val="Arial"/>
        <family val="2"/>
      </rPr>
      <t xml:space="preserve">PLAN DE MEJORAMIENTO INFORME 2.6-52.18/17 de 2017 EVALURACIÓN Y SEGUIMIENTO AL SISTEMA DE PQRSF. 
REFORMULADO CON RESULTADOS DEL INFORME 2.6-52.18/ 05  de 2019 DE SEGUIMIETNO AL SISTEMA DE PQRSF 2018 -II DE LA UNIVERSIDAD DEL CAUCA </t>
    </r>
  </si>
  <si>
    <t xml:space="preserve">SEGUIMIENTO PLAN DE MEJORAMIENTO - PROCESO GESTIÓN DEL CONTROL Y DEL MEJORAMIENTO CONTINUO 
INFORME 2.6-52.18/13 de 2019 DE SEGUIMIENTO A LA INFORMACIÓN LITIGIOSA REGISTRADA EN EL APLICATIVO e-KOGUI DE LA AGENCIA NACIONAL DE DEFENSA JURÍDICA DEL ESTADO -ANDJE I SEMESTRE 2019 </t>
  </si>
  <si>
    <t xml:space="preserve">SEGUIMIENTO PLAN DE MEJORAMIENTO - PROCESO GESTIÓN DEL CONTROL Y DEL MEJORAMIENTO CONTINUO 
INFORME 2.6-52.18/06 de 2017 DE EVALUACIÓN AL SISTEMA DE POSGRADOS </t>
  </si>
  <si>
    <t xml:space="preserve">SEGUIMIENTO PLAN DE MEJORAMIENTO - PROCESO GESTIÓN DEL CONTROL Y DEL MEJORAMIENTO CONTINUO 
INFORME 2.6-52.18/18 de 2018 DE SEGUIMIENTO AL PLAN DE GESTIÓN AMBIENTAL DE LA UNIVERSIDAD DEL CAUCA Y SU EFECTIVIDAD EN EL MANEJO DE RESIDUOS SÓLIDOS </t>
  </si>
  <si>
    <t xml:space="preserve">SEGUIMIENTO PLAN DE MEJORAMIENTO - PROCESO GESTIÓN DEL CONTROL Y DEL MEJORAMIENTO CONTINUO 
INFORME 2.6-52.18/015 de 2017 EVALUACIÓN A LOS PROGRAMAS DEL SISTEMA DE CULTURA Y BIENESTAR UNIVERSITARIO </t>
  </si>
  <si>
    <t>SEGUIMIENTO PLAN DE MEJORAMIENTO - PROCESO GESTIÓN DEL CONTROL Y DEL MEJORAMIENTO CONTINUO 
INFORME 2.6-52.18/09 del 2018 DE SEGUIMIENTO AL PROCEDIMIENTO DE EVALUACIÓN DE PROVEEDORES DE LA UNIVERSIDAD DEL CAUCA</t>
  </si>
  <si>
    <t xml:space="preserve">SEGUIMIENTO PLAN DE MEJORAMIENTO - PROCESO GESTIÓN DEL CONTROL Y DEL MEJORAMIENTO CONTINUO 
PROCESOS DISCIPLINARIOS </t>
  </si>
  <si>
    <t>SEGUIMIENTO PLAN DE MEJORAMIENTO - PROCESO GESTIÓN DEL CONTROL Y DEL MEJORAMIENTO CONTINUO 
INFORME 2.6-52.18/12 DE 2018 DE AUDITORÍA PROCEDIMIENTO DE EVALUACIÓN AL DESEMPEÑO DOCENTE EN LA UNIVERSIDAD DEL CAUCA</t>
  </si>
  <si>
    <t>SEGUIMIENTO PLAN DE MEJORAMIENTO - PROCESO GESTIÓN DEL CONTROL Y DEL MEJORAMIENTO CONTINUO 
INFORME 2.6-52.18/014 DE 2018 DE AUDITORÍA AL PROCESO DE SELECCIÓN, VINCULACIÓN Y CONTRATACIÓN DEL PERSONAL DOCENTE DE LA UNIVERSIDAD DEL CAUCA</t>
  </si>
  <si>
    <t xml:space="preserve">SEGUIMIENTO PLAN DE MEJORAMIENTO - PROCESO GESTIÓN DEL CONTROL Y DEL MEJORAMIENTO CONTINUO 
INFORME 2.6-52.18/17 de 2018 DE SEGUIMIENTO AL PROCESO DE ACREDITACIÓN DE ALTA CALIDAD DE LOS PROGRAMAS ACADÉMICOS DE LA UNIVERSIDAD DEL CAUCA </t>
  </si>
  <si>
    <t>SEGUIMIENTO PLAN DE MEJORAMIENTO - PROCESO GESTIÓN DEL CONTROL Y DEL MEJORAMIENTO CONTINUO 
INFORME 2.6-52.18/08 DE 2018 DE EVALUACIÓN AL PROCEDIMIENTO DE COMISIONES ACADÉMICAS</t>
  </si>
  <si>
    <t>SEGUIMIENTO PLAN DE MEJORAMIENTO - PROCESO GESTIÓN DEL CONTROL Y DEL MEJORAMIENTO CONTINUO 
INFORME 2.6-52.18/003 DE 2018 DE SEGUIMIENTO AL SERVICIO DE TRANSPORTE DE LA UNIVERSIDAD DEL CAUCA</t>
  </si>
  <si>
    <t>SEGUIMIENTO PLAN DE MEJORAMIENTO - PROCESO GESTIÓN DEL CONTROL Y DEL MEJORAMIENTO CONTINUO 
INFORME 2.6-52.18/15  DE 2019 DE EVALUACIÓN AL INFORME DE GESTIÓN DE LA UNIVERSIDAD DEL CAUCA VIGENCIA 2018</t>
  </si>
  <si>
    <t xml:space="preserve">Formalizar e implementar el procedimiento de selección y evaluación de proveedores. </t>
  </si>
  <si>
    <t>Revisar permanentemente cumplimiento de la dotación básica de los vehículos a través la coordinación de área se seguridad, control y movilidad.</t>
  </si>
  <si>
    <t xml:space="preserve">SEGUIMIENTO PLAN DE MEJORAMIENTO - PROCESO GESTIÓN DEL CONTROL Y DEL MEJORAMIENTO CONTINUO 
INFORME 2.6-52.18/24  DE 2018 DE EVALUACIÓN A LOS PROCEDIMIENTOS PRESUPUESTALES </t>
  </si>
  <si>
    <t xml:space="preserve">Se procedió con el cierre del Plan de Mejoramiento con los resultados del informe 2.6-52.18/06 de Seguimiento a la información litigiosa e-KOGUI de la Agencia Nacional de Defensa Jurídica del Estado -ANDJE vigencia II semestre de 2019. </t>
  </si>
  <si>
    <t xml:space="preserve">En el marco del estado de emergencia económica y social, la Oficina de Control Interno requirió al Área de Adquisiciones e Inventarios reportar los avancces alcanzados frente a esta actividad, de que se obtuvo información frente al ajuste al procedimiento PA-GA-5.4.1-PR 10  de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SGC, en el sentido de que la operación debe conducir a indagar, determinar responsabilidades y resarcir los perjuicios causados sobre el patrimonio público; propósito que permitiría dar respuesta al hallazgo emitido por la Contraloría General de la República-CGR. 
No se asigna avance adicional al 60% alcanzado hasta la fecha 10/06/2020. </t>
  </si>
  <si>
    <t xml:space="preserve">En el marco del estado de emergencia económica y social, la Oficina de Control Interno requirió al Área de Adquisiciones e Inventarios reportar los avances alcanzados frente a esta actividad, obteniendo información frente al ajuste del procedimiento PA-GA-5.4.1-PR 10  de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Sistema de Gestión de la Calidad, en el sentido de que la operación debe conducir a indagar, determinar responsabilidades y resarcir los perjuicios causados sobre el patrimonio público; propósito que permitiría dar respuesta al hallazgo emitido por la Contraloría General de la República-CGR. 
No se asigna avance adicional al 60% alcanzado hasta la fecha 10/06/2020. </t>
  </si>
  <si>
    <t>En el marco del estado de emergencia económica y social, la Oficina de Control Interno requirió al Área de Adquisiciones e Inventarios reportar los avances alcanzados frente a esta actividad, obteniendo información del software prototipo que permite la programación de los tags y su lectura a través de tres aplicaciones usadas en el proceso de marcación: de escritorio (windows) para programación y registro de tags; móvil android para lectura de tags y web auxiliar para consulta. 
Con corte a 20 de abril de 2020, el Área de Adquisiciones e Inventarios reporta 3640 bienes marcados, así: 
Activos tags RDID duros: 2346. 
Activos rotulados: 112
Activos tag RFID blando: 586
Controlado tag RFID blando: 513
Controlado rotulados: 83
No se asigna avance adicional asignado hasta la fecha 10/06/2020</t>
  </si>
  <si>
    <t>En el marco del estado de emergencia económica y social, la Oficina de Control Interno requirió al Área de Adquisiciones e Inventarios reportar los avances alcanzados frente a esta actividad, obteniendo información respecto del levantamiento del inventario de los bienes patrimoniales custodiados por la Universidad del Cauca, no obstante continúa el hallazgo identificado por la CGR en su auditoría 2013 concreto en los bienes custodiados por la Arquidiócesis de Popayán. 
Frente a los avances reportados en la vigencia 2019 relativos al protocolo de acceso a la bóveda, la OCI recomienda priorizar la actualización de dicho inventario en tanto la CGR concluyó inefectividad sobre la mejora en sus auditorías vigencias 2018 y 2019. 
No se asigna avance adicional al alcanzado a la fecha 10/06/2020</t>
  </si>
  <si>
    <r>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t>
    </r>
    <r>
      <rPr>
        <b/>
        <sz val="10"/>
        <color rgb="FF00B050"/>
        <rFont val="Calibri"/>
        <family val="2"/>
        <scheme val="minor"/>
      </rPr>
      <t xml:space="preserve">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t>
    </r>
    <r>
      <rPr>
        <sz val="10"/>
        <rFont val="Calibri"/>
        <family val="2"/>
        <scheme val="minor"/>
      </rPr>
      <t xml:space="preserve">  i. </t>
    </r>
    <r>
      <rPr>
        <b/>
        <sz val="10"/>
        <color rgb="FF0070C0"/>
        <rFont val="Calibri"/>
        <family val="2"/>
        <scheme val="minor"/>
      </rPr>
      <t xml:space="preserve">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t>
    </r>
    <r>
      <rPr>
        <sz val="10"/>
        <color rgb="FF0070C0"/>
        <rFont val="Calibri"/>
        <family val="2"/>
        <scheme val="minor"/>
      </rPr>
      <t xml:space="preserve">etc.). </t>
    </r>
    <r>
      <rPr>
        <sz val="10"/>
        <rFont val="Calibri"/>
        <family val="2"/>
        <scheme val="minor"/>
      </rPr>
      <t xml:space="preserve"> </t>
    </r>
    <r>
      <rPr>
        <sz val="10"/>
        <color rgb="FF0070C0"/>
        <rFont val="Calibri"/>
        <family val="2"/>
        <scheme val="minor"/>
      </rPr>
      <t>j</t>
    </r>
    <r>
      <rPr>
        <b/>
        <sz val="10"/>
        <color rgb="FF0070C0"/>
        <rFont val="Calibri"/>
        <family val="2"/>
        <scheme val="minor"/>
      </rPr>
      <t>.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t>
    </r>
    <r>
      <rPr>
        <sz val="10"/>
        <rFont val="Calibri"/>
        <family val="2"/>
        <scheme val="minor"/>
      </rPr>
      <t>. k. Se encontró que durante el año 2014 tres Video beam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r>
  </si>
  <si>
    <r>
      <t xml:space="preserve">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 </t>
    </r>
    <r>
      <rPr>
        <b/>
        <sz val="10"/>
        <color rgb="FF00B050"/>
        <rFont val="Calibri"/>
        <family val="2"/>
        <scheme val="minor"/>
      </rPr>
      <t>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t>
    </r>
    <r>
      <rPr>
        <sz val="10"/>
        <rFont val="Calibri"/>
        <family val="2"/>
        <scheme val="minor"/>
      </rPr>
      <t xml:space="preserve">  i. Los soportes y documentos relacionados con las adquisiciones, entregas y novedades de los recursos físicos de la Universidad,  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r>
  </si>
  <si>
    <t>Cumplimiento del Plan de Desarrollo Institucional:
a) Durante el  2018 se programaron $14.938.377.067 para la ejecución del PDI ( Acuerdo N° 069 de 2017) y se ejecutó el 49,4% de los recursos.
El avance del plan alcanzó el 28,5%.
 (A-D)</t>
  </si>
  <si>
    <t xml:space="preserve">Deficiencias en el proceso de planeación y falta de control  </t>
  </si>
  <si>
    <t xml:space="preserve">Establecer e implementar una ruta metodológica para la planeación, organización y evaluación Institucional. 
</t>
  </si>
  <si>
    <t xml:space="preserve">Rediseñar e implementar los procedimientos e  instrumentos de formulación, ejecución, seguimiento  y evaluación del PDI y el  plan  operativo. 
 </t>
  </si>
  <si>
    <t xml:space="preserve">Plan Operativo Anual 
Procedimientos e instrumentos </t>
  </si>
  <si>
    <t>Contraloría General de la República</t>
  </si>
  <si>
    <t>b) El PDI no está acorde con los Plan Anual de Inversión;  el Marco Económico y Financiero,  el Marco de Gasto  de Mediano Plazo, el Presupuesto y los principios  del sistema   presupuestal</t>
  </si>
  <si>
    <t>Deficiencias en el proceso de planeación y falta de control</t>
  </si>
  <si>
    <t xml:space="preserve">Establecer e implementar una ruta metodológica para la planeación, organización y evaluación Institucional. 
</t>
  </si>
  <si>
    <t xml:space="preserve">Armonizar los planes universitarios con  Plan de Desarrollo Institucional. </t>
  </si>
  <si>
    <t>PDI armonizado</t>
  </si>
  <si>
    <t xml:space="preserve">El reporte realizado por la Oficina de Planeación y Desarrollo Institucional no desarrolla la actividad de mejora programada, con lo que continúa activo el hallazgo identificado. </t>
  </si>
  <si>
    <r>
      <rPr>
        <b/>
        <sz val="10"/>
        <color indexed="8"/>
        <rFont val="Arial"/>
        <family val="2"/>
      </rPr>
      <t>Ejecución Contractual:</t>
    </r>
    <r>
      <rPr>
        <sz val="10"/>
        <color indexed="8"/>
        <rFont val="Arial"/>
        <family val="2"/>
      </rPr>
      <t xml:space="preserve">
La ejecución de contratos de obra desde el 2016  no observan los principios de planeación, eficiencia, eficacia, economía y celeridad por cuanto:
Las obras se suscriben generalmente en el último trimestre del año conllevando a aprobación de vigencias futuras.
Se suspenden por más de un año y sus prórrogas  exceden del plazo y sus adiciones se aproximan en su mayoría al 50% del monto inicial
(p.ej Contrato 083/2016)  </t>
    </r>
    <r>
      <rPr>
        <b/>
        <sz val="10"/>
        <color indexed="8"/>
        <rFont val="Arial"/>
        <family val="2"/>
      </rPr>
      <t>(A-D)</t>
    </r>
  </si>
  <si>
    <t xml:space="preserve">Ausencia de planeación y programación de las obras.  </t>
  </si>
  <si>
    <t xml:space="preserve">Establecer e implementar una ruta metodológica para la planeación y ejecución de la infraestructura física. 
</t>
  </si>
  <si>
    <t xml:space="preserve">Reformular a corto, mediano y largo plazo,  el Plan Maestro Urbanístico y Arquitectónico -PMUA como herramienta de  gestión de la infraestructura
 </t>
  </si>
  <si>
    <t xml:space="preserve">
PMUA  reformulado</t>
  </si>
  <si>
    <r>
      <rPr>
        <b/>
        <sz val="10"/>
        <color indexed="8"/>
        <rFont val="Arial"/>
        <family val="2"/>
      </rPr>
      <t xml:space="preserve">Ejecución Contrato de Suministro 08 de 2018: </t>
    </r>
    <r>
      <rPr>
        <sz val="10"/>
        <color indexed="8"/>
        <rFont val="Arial"/>
        <family val="2"/>
      </rPr>
      <t xml:space="preserve">
a) La contratación  de suministro de tiquetes aéreos impidió la participación  en condiciones de igualdad, al ser prorrogada hasta en 150% de su plazo inicial,  sin justificación ni apertura de un nuevo proceso de Convocatoria Pública
  </t>
    </r>
    <r>
      <rPr>
        <b/>
        <sz val="10"/>
        <color indexed="8"/>
        <rFont val="Arial"/>
        <family val="2"/>
      </rPr>
      <t>(A-D)</t>
    </r>
  </si>
  <si>
    <t>Ausencia de planeación en la contratación de suministros.</t>
  </si>
  <si>
    <t xml:space="preserve">Generar estrategias  para la oportuna identificación de necesidades y gestión del trámite de  suministros de tiquetes aéreos. </t>
  </si>
  <si>
    <t xml:space="preserve">Formular el Plan Anual de Adquisiciones  a partir de la  proyección actualizada y detallada de necesidades de suministro de tiquetes aéreos para las dependencias
</t>
  </si>
  <si>
    <t>Plan Anual de Adquisiciones actualizado</t>
  </si>
  <si>
    <r>
      <t xml:space="preserve">b) Se dejaron de constituir cuentas por pagar por $7.023.619 subestimando el valor  a 31/12/2018,  con lo que se presentan informes  que no obedecen a la realidad económica de la Entidad. </t>
    </r>
    <r>
      <rPr>
        <b/>
        <sz val="10"/>
        <color indexed="8"/>
        <rFont val="Arial"/>
        <family val="2"/>
      </rPr>
      <t>(D)</t>
    </r>
  </si>
  <si>
    <t xml:space="preserve">Falta de seguimiento y control en la constitución de las Cuentas por pagar al cierre de la vigencia.  </t>
  </si>
  <si>
    <t xml:space="preserve">Establecer controles al cumplimiento de los procedimientos de la Contabilidad Pública y las políticas contables internas </t>
  </si>
  <si>
    <t>Registrar los hechos económicos relativos a la contratación de bienes y servicios, previo al cierre de vigencia.</t>
  </si>
  <si>
    <t xml:space="preserve">Registro de constitución de cuentas por pagar </t>
  </si>
  <si>
    <r>
      <rPr>
        <b/>
        <sz val="10"/>
        <rFont val="Arial"/>
        <family val="2"/>
      </rPr>
      <t xml:space="preserve">Minuta Contractual y Ejecución del Contrato de Compraventa 047 </t>
    </r>
    <r>
      <rPr>
        <sz val="10"/>
        <rFont val="Arial"/>
        <family val="2"/>
      </rPr>
      <t xml:space="preserve">de 2018  
  Ascensores para Laboratorio de Química y nuevo edificio de Ciencias Humanas;
La Cláusula 4a   estipula el 50% de anticipo, que se entrega al contratista; mientras  la 5a.  ordena  pagar  100% contra entrega. </t>
    </r>
    <r>
      <rPr>
        <b/>
        <sz val="10"/>
        <rFont val="Arial"/>
        <family val="2"/>
      </rPr>
      <t>(A)</t>
    </r>
    <r>
      <rPr>
        <sz val="10"/>
        <rFont val="Arial"/>
        <family val="2"/>
      </rPr>
      <t xml:space="preserve">
</t>
    </r>
  </si>
  <si>
    <t>Falta de seguimiento y control en la elaboración de las minutas contractuales</t>
  </si>
  <si>
    <t>Revisar la efectividad de los controles establecidos al proceso contractual, a partir de la elaboración de las minutas.</t>
  </si>
  <si>
    <t>Aclarar los conceptos de forma de pago y anticipo en las minutas de los contratos.</t>
  </si>
  <si>
    <t>Minutas con cláusulas ajustadas</t>
  </si>
  <si>
    <r>
      <t xml:space="preserve"> </t>
    </r>
    <r>
      <rPr>
        <b/>
        <sz val="10"/>
        <color indexed="8"/>
        <rFont val="Arial"/>
        <family val="2"/>
      </rPr>
      <t xml:space="preserve">Adición y prórroga Contrato No. 022 de 2017 
Construcción I etapa Sede norte </t>
    </r>
    <r>
      <rPr>
        <sz val="10"/>
        <color indexed="8"/>
        <rFont val="Arial"/>
        <family val="2"/>
      </rPr>
      <t xml:space="preserve">:
a) Otrosí No. 3 de 24/05/2019 adiciona el contrato y aprueba anticipo del 50%, contra lo estipulado en el pliego de condiciones (L.P. No. 019 de 2017 y en el contrato principal, clausulas 1o y 3o.  </t>
    </r>
    <r>
      <rPr>
        <b/>
        <sz val="10"/>
        <color indexed="8"/>
        <rFont val="Arial"/>
        <family val="2"/>
      </rPr>
      <t>(A)</t>
    </r>
    <r>
      <rPr>
        <sz val="10"/>
        <color indexed="8"/>
        <rFont val="Arial"/>
        <family val="2"/>
      </rPr>
      <t xml:space="preserve">
</t>
    </r>
  </si>
  <si>
    <t>Deficiencias  de seguimiento y control.</t>
  </si>
  <si>
    <t xml:space="preserve">Reformular los controles establecidos al proceso contractual, en sus diferentes etapas </t>
  </si>
  <si>
    <t xml:space="preserve">Reglamentar los criterios relacionados con el otorgamiento de anticipos en los contratos de la Universidad </t>
  </si>
  <si>
    <t>Registro de reglamentación</t>
  </si>
  <si>
    <r>
      <t>b) Se pactó ejecución de 12 meses, contados a partir del acta de inicio (11/11/2017), mediante otrosí No.  23/10/2018 y con el otrosí No. 2 de 22/11/2018 se amplía el plazo en 6 meses más, la firma interventora avala la ampliación  “</t>
    </r>
    <r>
      <rPr>
        <i/>
        <sz val="10"/>
        <color indexed="8"/>
        <rFont val="Arial"/>
        <family val="2"/>
      </rPr>
      <t>sólo por llevar a feliz término el proyecto", pero</t>
    </r>
    <r>
      <rPr>
        <sz val="10"/>
        <color indexed="8"/>
        <rFont val="Arial"/>
        <family val="2"/>
      </rPr>
      <t xml:space="preserve"> recomienda adelantar proceso sancionatorio iniciado 29/10/2018. Sin embargo, con Otrosí No. 3 de 24/05/2019  se prorroga nuevamente el contrato por  6 meses superando el 50% del  inicial.</t>
    </r>
  </si>
  <si>
    <t xml:space="preserve">Falta de planeación en los procesos contractuales </t>
  </si>
  <si>
    <t xml:space="preserve">Ajustar los procedimientos de   seguimiento y control  a la gestión contractual relativa a la infraestructura física.
 </t>
  </si>
  <si>
    <t>Aplicar la nueva normatividad que reglamenta el plazo de los contratos</t>
  </si>
  <si>
    <t>Cláusulas contractuales sobre el plazo, ajustadas a la norma</t>
  </si>
  <si>
    <r>
      <rPr>
        <b/>
        <sz val="10"/>
        <color indexed="8"/>
        <rFont val="Arial"/>
        <family val="2"/>
      </rPr>
      <t>Anticipo Contrato de Obra No. 094/2016</t>
    </r>
    <r>
      <rPr>
        <sz val="10"/>
        <color indexed="8"/>
        <rFont val="Arial"/>
        <family val="2"/>
      </rPr>
      <t xml:space="preserve">
Construcción del edificio bicentenario, se pagó anticipo por $1.139.748.970, sin haberse contratado la interventoría, y se aperturó cuenta bancaria sólo  con la aprobación del supervisor, en contravía de los pliegos de condiciones que ordenan  para su desembolso la aprobación  del plan de inversión del anticipo por  interventor y supervisor, y constitución de cuenta bancaria conjuntamente con los mismos
El contrato inicia el 28/12/2016 y se suspende el 16/01/2017; el cheque del anticipo se consignael 17 de enero de 2017 y el 20 realizan el cobro de $455.000.000 estando el contrato suspendido, contra  principios de responsabilidad y transparencia  (A-D)</t>
    </r>
  </si>
  <si>
    <t xml:space="preserve">Falta de efectividad en los controles y seguimientos. </t>
  </si>
  <si>
    <t xml:space="preserve">Asegurar la correcta inversión de dineros públicos  entregados a título de anticipos.  </t>
  </si>
  <si>
    <r>
      <rPr>
        <b/>
        <sz val="10"/>
        <color indexed="8"/>
        <rFont val="Arial"/>
        <family val="2"/>
      </rPr>
      <t xml:space="preserve">Contrato de Obra 2.5-31.4/083 de 2016  Edificio Facultad de Ciencias Humanas </t>
    </r>
    <r>
      <rPr>
        <sz val="10"/>
        <color indexed="8"/>
        <rFont val="Arial"/>
        <family val="2"/>
      </rPr>
      <t xml:space="preserve">"Construcción de instalaciones eléctricas y de voz y datos...”  
a) Se encuentra sin liquidar, debido a que no se han podido adelantar las actuaciones necesarias hasta la energización del edificio  </t>
    </r>
    <r>
      <rPr>
        <b/>
        <sz val="10"/>
        <color indexed="8"/>
        <rFont val="Arial"/>
        <family val="2"/>
      </rPr>
      <t>(A)</t>
    </r>
  </si>
  <si>
    <t xml:space="preserve">Deficiencias en la planeación del proyecto </t>
  </si>
  <si>
    <t>Finiquitar las obligaciones contractuales derivadas del Contrato  2.5-31.4/083 del 2016</t>
  </si>
  <si>
    <t xml:space="preserve">Liquidar el contrato 083/2016 </t>
  </si>
  <si>
    <t xml:space="preserve">Registro de  liquidación  </t>
  </si>
  <si>
    <r>
      <t xml:space="preserve">* La subestación en el sótano del edificio, no está ubicada en un sitio de fácil acceso desde el exterior, localizado en áreas comunes, con medios apropiados que faciliten la entrada y salida de los equipos, para permitir a los profesionales competentes las labores de mantenimiento, revisión e inspección.
*El contrato se suspende por primera vez el 3 de abril de 2017, por humedad en el sitio de instalación eléctrica lo que impide realizar las pruebas, falta el mobiliario donde van conectadas las redes. El contrato se reinicia el 24 de abril 
*Segunda suspensión el 22 de mayo de 2017, por las mismas razones del anterior y no se han definido motobombas y centro de cableado con humedad. Reinició el 27 de noviembre de 2017.
</t>
    </r>
    <r>
      <rPr>
        <b/>
        <sz val="10"/>
        <color indexed="8"/>
        <rFont val="Arial"/>
        <family val="2"/>
      </rPr>
      <t>(A-D)</t>
    </r>
  </si>
  <si>
    <t xml:space="preserve">Definir herramientas de gestión de los proyectos universitarios  de infraestructura física.   </t>
  </si>
  <si>
    <t xml:space="preserve">Implementar  los instrumentos que operativicen las herramientas 
administrativas y técnicas de planeación, ejecución, seguimiento y control de los proyectos de infraestructura física </t>
  </si>
  <si>
    <t>Instrumentos  implementados</t>
  </si>
  <si>
    <r>
      <rPr>
        <b/>
        <sz val="10"/>
        <color indexed="8"/>
        <rFont val="Arial"/>
        <family val="2"/>
      </rPr>
      <t>Contrato de Interventoría 5-31.9/029 de 2016</t>
    </r>
    <r>
      <rPr>
        <sz val="10"/>
        <color indexed="8"/>
        <rFont val="Arial"/>
        <family val="2"/>
      </rPr>
      <t xml:space="preserve"> “Interventoría Integral, Técnica, Administrativa y financiera al contrato de instalaciones eléctricas y de voz y datos, de la II Etapa del nuevo Edificio de la Facultad de Ciencias Humanas de la Universidad del Cauca”: En la ejecución se evidencian las siguientes situaciones:
No se observa informe detallado de ejecución del anticipo dentro de la carpeta contractual.
En los documentos contractuales, aunque se encuentran los certificados RETIE y RETILAB correspondientes de las instalaciones eléctricas, no está la ratificación del proyecto de construcción de red eléctrica MT y BT del Nuevo edifico de Ciencias Humanas y Sociales de la Universidad del Cauca, de fecha 14 de marzo de 2017, el cual tiene un (1) año de vigencia. </t>
    </r>
    <r>
      <rPr>
        <b/>
        <sz val="10"/>
        <color indexed="8"/>
        <rFont val="Arial"/>
        <family val="2"/>
      </rPr>
      <t>(A)</t>
    </r>
  </si>
  <si>
    <t xml:space="preserve">Deficiencias en el seguimiento y control en la ejecución del Contrato </t>
  </si>
  <si>
    <t>Implementar controles a la vigilancia administrativa, técnica y financiera de los contratos.</t>
  </si>
  <si>
    <t>Incorporar al archivo de gestión de los contratos de obra, los documentos de supervisión  que sustentan las actuaciones principales de las etapas de  ejecución y liquidación.</t>
  </si>
  <si>
    <t>Registro de control de entrega de la carpeta de supervisión</t>
  </si>
  <si>
    <r>
      <rPr>
        <b/>
        <sz val="10"/>
        <color indexed="8"/>
        <rFont val="Arial"/>
        <family val="2"/>
      </rPr>
      <t>Contrato 5-31.9/025 de 2015 (Diseños Bicentenario)</t>
    </r>
    <r>
      <rPr>
        <sz val="10"/>
        <color indexed="8"/>
        <rFont val="Arial"/>
        <family val="2"/>
      </rPr>
      <t xml:space="preserve"> Consultoría para el diseño del edificio:  Aunque se prevé la realización de todos los trámites para la obtención de la licencia de construcción, solo se radican los documentos para la obtención de la misma,  lo que implicó suspensiones y ajustes en actividades y recursos en la ejecución el Contrato de Obra No. 2.5-31.4/094 de 2016 </t>
    </r>
    <r>
      <rPr>
        <b/>
        <sz val="10"/>
        <color indexed="8"/>
        <rFont val="Arial"/>
        <family val="2"/>
      </rPr>
      <t>(A-D)</t>
    </r>
  </si>
  <si>
    <t xml:space="preserve">No  se previó una prospección arqueológica </t>
  </si>
  <si>
    <t xml:space="preserve">Implementar  los instrumentos que operativicen las herramientas 
administrativas y técnicas de planeación, ejecución, seguimiento y control de los proyectos </t>
  </si>
  <si>
    <r>
      <t xml:space="preserve">a) </t>
    </r>
    <r>
      <rPr>
        <b/>
        <sz val="10"/>
        <color indexed="8"/>
        <rFont val="Arial"/>
        <family val="2"/>
      </rPr>
      <t>Contrato de Obra No. 2.5-31.4/094 de 2016 (Bicentenario)</t>
    </r>
    <r>
      <rPr>
        <sz val="10"/>
        <color indexed="8"/>
        <rFont val="Arial"/>
        <family val="2"/>
      </rPr>
      <t xml:space="preserve">. Situaciones: 
De acuerdo con el Informe de Interventoría No. 1 del 22/12/2017, el 17 de noviembre se radica el trámite de modificación de la licencia de construcción  No. 6304 expedida el 7/11/017;  en Acta 11 de 19/12 se da concepto favorable al proyecto, fecha  posterior a la formulación del proyecto y un año después de la suscripción del contrato de obra, evidenciando que no se tenían los estudios  para el inicio de la obra, en este caso la licencia de construcción. </t>
    </r>
    <r>
      <rPr>
        <b/>
        <sz val="10"/>
        <color indexed="8"/>
        <rFont val="Arial"/>
        <family val="2"/>
      </rPr>
      <t xml:space="preserve"> (A-D)</t>
    </r>
  </si>
  <si>
    <t xml:space="preserve">Deficiencia en la formulación de los proyectos  </t>
  </si>
  <si>
    <t xml:space="preserve">b) Fue suspendido mediante Acta de 01 del 16/012/017, para adelantar el programa de arqueología preventiva. El estudio de prospección se realizó con la licencia ICANH No. 6426 del 24/02/2017. Se reinició el 23/11 del mismo año. Durante el periodo de suspensión referido se gira el anticipo y  en las carpetas del contrato no se encuentren todos los soportes correspondientes a la legalización del mismo. </t>
  </si>
  <si>
    <t>Deficiencia en el seguimiento y control de los recursos entregados a título de anticipo</t>
  </si>
  <si>
    <t>Implementar controles efectivos a las etapas de solicitud, aprobación y manejo de  anticipos pactados en los contratos.</t>
  </si>
  <si>
    <t>Reglamentación de  anticipos</t>
  </si>
  <si>
    <r>
      <rPr>
        <b/>
        <sz val="10"/>
        <color indexed="8"/>
        <rFont val="Arial"/>
        <family val="2"/>
      </rPr>
      <t xml:space="preserve">Contrato de Interventoría 2.5.5-31.4/013 de 2017 (Bicentenario). </t>
    </r>
    <r>
      <rPr>
        <sz val="10"/>
        <color indexed="8"/>
        <rFont val="Arial"/>
        <family val="2"/>
      </rPr>
      <t xml:space="preserve">
En los informes de interventoría no se anexan todos los soportes de ejecución de las actividades realizadas con los recursos del anticipo en el Contrato de Obra 094 de 2016. 
Se retiraron de la cuenta de anticipo $455.000.000 estando suspendido el contrato de obra; A 30/04/2018, se habían elaborado dos (2) Actas de pago Parcial por $969.666.910, para un valor total amortizado de $401.392.8080, mientras que la cuenta de manejo del anticipo solo se tenía $8.609.693 de $1.139.748.970. </t>
    </r>
    <r>
      <rPr>
        <b/>
        <sz val="10"/>
        <color indexed="8"/>
        <rFont val="Arial"/>
        <family val="2"/>
      </rPr>
      <t>(A-D)</t>
    </r>
    <r>
      <rPr>
        <sz val="10"/>
        <color indexed="8"/>
        <rFont val="Arial"/>
        <family val="2"/>
      </rPr>
      <t xml:space="preserve"> </t>
    </r>
  </si>
  <si>
    <t>Deficiencias en el seguimiento y control del manejo del anticipo.</t>
  </si>
  <si>
    <t xml:space="preserve">Reglamentación de  anticipos 
</t>
  </si>
  <si>
    <r>
      <rPr>
        <b/>
        <sz val="10"/>
        <color indexed="8"/>
        <rFont val="Arial"/>
        <family val="2"/>
      </rPr>
      <t xml:space="preserve"> Contrato Obra pública 2.5.31.4/095 de 2016 (CECUN). </t>
    </r>
    <r>
      <rPr>
        <sz val="10"/>
        <color indexed="8"/>
        <rFont val="Arial"/>
        <family val="2"/>
      </rPr>
      <t xml:space="preserve">Construcción del Centro de encuentro cultural universitario de la Universidad del Cauca,  situaciones: 
  El contrato se suspende el 30/12/2016, debido a que se requiere el estudio arqueológico. Mediante correo de 6/02/2017, se confirma  que no es necesario el estudio de prospectiva arqueológica. En la suspensión se manifiesta la elaboración de un balance del alcance de la estructura metálica, cubierta insuficiente.
El contrato reinicia el 23/06/2017 ( 5 meses después); Se ajustaron los precios a un IVA del 19% desde el 1/02/2017 lo que  encareció el valor del contrato.  </t>
    </r>
    <r>
      <rPr>
        <b/>
        <sz val="10"/>
        <color indexed="8"/>
        <rFont val="Arial"/>
        <family val="2"/>
      </rPr>
      <t>(A-D)</t>
    </r>
  </si>
  <si>
    <t>Deficiencias en la planificación del proyecto</t>
  </si>
  <si>
    <r>
      <rPr>
        <b/>
        <sz val="10"/>
        <color indexed="8"/>
        <rFont val="Arial"/>
        <family val="2"/>
      </rPr>
      <t xml:space="preserve">Contrato de Obra N° 5.5-31.4/022 de 2017  </t>
    </r>
    <r>
      <rPr>
        <sz val="10"/>
        <color indexed="8"/>
        <rFont val="Arial"/>
        <family val="2"/>
      </rPr>
      <t xml:space="preserve"> Primera Etapa de la Ciudadela Universitaria para la Región Norte del Departamento del Cauca”</t>
    </r>
    <r>
      <rPr>
        <b/>
        <sz val="10"/>
        <color indexed="8"/>
        <rFont val="Arial"/>
        <family val="2"/>
      </rPr>
      <t xml:space="preserve"> </t>
    </r>
    <r>
      <rPr>
        <sz val="10"/>
        <color indexed="8"/>
        <rFont val="Arial"/>
        <family val="2"/>
      </rPr>
      <t xml:space="preserve">
Se encontró: Falta de personal para adelantar las actividades, escasez de materiales y equipos necesarios para dar cumplimiento a la programación por el Consorcio Infraestructura Santander y aprobada por el Consorcio Educar,  firma Interventora </t>
    </r>
    <r>
      <rPr>
        <b/>
        <sz val="10"/>
        <color indexed="8"/>
        <rFont val="Arial"/>
        <family val="2"/>
      </rPr>
      <t xml:space="preserve"> (A-D).</t>
    </r>
  </si>
  <si>
    <t>Falta de seguimiento y control.</t>
  </si>
  <si>
    <r>
      <rPr>
        <b/>
        <sz val="10"/>
        <rFont val="Arial"/>
        <family val="2"/>
      </rPr>
      <t>Contrato de Consultoría No. 013 de 2015: P</t>
    </r>
    <r>
      <rPr>
        <sz val="10"/>
        <rFont val="Arial"/>
        <family val="2"/>
      </rPr>
      <t xml:space="preserve">ara la obra de la ll Etapa de la Ciudadela sede norte,  inoportuna su contratación, por cuanto se está adelantando la I Etapa  </t>
    </r>
    <r>
      <rPr>
        <b/>
        <sz val="10"/>
        <rFont val="Arial"/>
        <family val="2"/>
      </rPr>
      <t>(A)</t>
    </r>
    <r>
      <rPr>
        <sz val="10"/>
        <rFont val="Arial"/>
        <family val="2"/>
      </rPr>
      <t xml:space="preserve">
</t>
    </r>
  </si>
  <si>
    <t xml:space="preserve">
Deficiencias en la planeación de los contratos de obra  
</t>
  </si>
  <si>
    <r>
      <rPr>
        <b/>
        <sz val="10"/>
        <color indexed="8"/>
        <rFont val="Arial"/>
        <family val="2"/>
      </rPr>
      <t xml:space="preserve">Proyecto Construcción Edificio de la División de TICS
</t>
    </r>
    <r>
      <rPr>
        <sz val="10"/>
        <color indexed="8"/>
        <rFont val="Arial"/>
        <family val="2"/>
      </rPr>
      <t xml:space="preserve">La instalación del cielo falso en Superboard de toda la obra, presenta fallas en las juntas de dilatación de las láminas instaladas, y se hace necesario cubrirlas con el material adecuado para garantizar su óptima presentación y duración </t>
    </r>
    <r>
      <rPr>
        <b/>
        <sz val="10"/>
        <color indexed="8"/>
        <rFont val="Arial"/>
        <family val="2"/>
      </rPr>
      <t xml:space="preserve">(A-D-F) </t>
    </r>
  </si>
  <si>
    <t>Deficiencias  de seguimiento y Control</t>
  </si>
  <si>
    <t xml:space="preserve">Aplicar los mecanismos de control para el aseguramiento del contrato   </t>
  </si>
  <si>
    <t xml:space="preserve">Adelantar acciones derivadas de las  obligaciones post contractuales a cargo del contratista  </t>
  </si>
  <si>
    <t xml:space="preserve">Registro de  cumplimiento </t>
  </si>
  <si>
    <r>
      <rPr>
        <b/>
        <sz val="10"/>
        <rFont val="Arial"/>
        <family val="2"/>
      </rPr>
      <t xml:space="preserve">Contratación por Prestación de Servicios </t>
    </r>
    <r>
      <rPr>
        <sz val="10"/>
        <color indexed="8"/>
        <rFont val="Arial"/>
        <family val="2"/>
      </rPr>
      <t xml:space="preserve">
 La contratación por prestación de servicios se incrementó entre el 2017 (770 contratos) y 2018 (1.070 contratos) en 38,9%, el incremento fue del 35,6% al pasar de $8.832.347.867 a $11.978.427.598. Respecto a la contratación de la Vicerrectoría Administrativa y Financiera, el incremento fue del 123,7% (de 80 contratos en 2017 ($1.128.243.928) a 179 en 2018 ($1.888.885.060), el incremento fue del 67,4%  </t>
    </r>
    <r>
      <rPr>
        <b/>
        <sz val="10"/>
        <color indexed="8"/>
        <rFont val="Arial"/>
        <family val="2"/>
      </rPr>
      <t xml:space="preserve">(A) </t>
    </r>
  </si>
  <si>
    <t>Falta de racionalización en la distribución y necesidades del talento humano, lo cual genera un incremento en el gasto, contrario al principio de economía</t>
  </si>
  <si>
    <t>Racionalizar los recursos universitarios destinados al funcionamiento administrativo</t>
  </si>
  <si>
    <t>Establecer controles a  la provisión de talento humano de apoyo por OPS  de las dependencias universitarias.</t>
  </si>
  <si>
    <t xml:space="preserve">Instrumentos de verificación aplicados a la racionalización de necesidades de OPS por dependencias  </t>
  </si>
  <si>
    <r>
      <rPr>
        <b/>
        <sz val="10"/>
        <rFont val="Arial"/>
        <family val="2"/>
      </rPr>
      <t>Liquidación Derechos Básicos de Matrícula .</t>
    </r>
    <r>
      <rPr>
        <sz val="10"/>
        <rFont val="Arial"/>
        <family val="2"/>
      </rPr>
      <t xml:space="preserve">
a) Se identificó una subestimación en la ejecución presupuestal de ingresos por $6.777.683.127, hechos que terminaron por afectar la ejecución de recursos y/o su revelación como recursos de capital al cierre de la vigencia 2018  </t>
    </r>
    <r>
      <rPr>
        <b/>
        <sz val="10"/>
        <color indexed="8"/>
        <rFont val="Arial"/>
        <family val="2"/>
      </rPr>
      <t>(A)</t>
    </r>
    <r>
      <rPr>
        <sz val="10"/>
        <color indexed="8"/>
        <rFont val="Arial"/>
        <family val="2"/>
      </rPr>
      <t xml:space="preserve">
</t>
    </r>
  </si>
  <si>
    <t>Decisiones de la Administración e inoportunidad en la generación de los recibos de matrícula.</t>
  </si>
  <si>
    <t>Establecer controles que aseguren la programación académica con el ciclo presupuestal  de la vigencia correspondiente</t>
  </si>
  <si>
    <t xml:space="preserve"> Registrar la apropiación y recaudo de servicios académicos en la vigencia de la programación académica </t>
  </si>
  <si>
    <t>Presupuesto Anual</t>
  </si>
  <si>
    <r>
      <t xml:space="preserve">b) Se evidenciaron descuentos en derechos básicos de matrícula por el ejercicio del sufragio sin el debido soporte del certificado electoral </t>
    </r>
    <r>
      <rPr>
        <b/>
        <sz val="10"/>
        <color indexed="8"/>
        <rFont val="Arial"/>
        <family val="2"/>
      </rPr>
      <t>(A)</t>
    </r>
  </si>
  <si>
    <t>Deficiencias en el seguimiento y control del proceso de facturación</t>
  </si>
  <si>
    <t>Establecer controles efectivos al procedimiento de descuentos por sufragio</t>
  </si>
  <si>
    <t>Revisar y ajustar los controles aplicados al procedimiento de liquidación de matrícula y el descuento por sufragio.</t>
  </si>
  <si>
    <t>Registro nuevo control</t>
  </si>
  <si>
    <r>
      <t xml:space="preserve">c) </t>
    </r>
    <r>
      <rPr>
        <b/>
        <sz val="10"/>
        <color indexed="8"/>
        <rFont val="Arial"/>
        <family val="2"/>
      </rPr>
      <t xml:space="preserve">Liquidación Derechos Básicos de Matrícula 
</t>
    </r>
    <r>
      <rPr>
        <sz val="10"/>
        <color indexed="8"/>
        <rFont val="Arial"/>
        <family val="2"/>
      </rPr>
      <t xml:space="preserve">En vigencia 2018, se identificó para un estudiante  liquidación de $117.000 en los derechos básicos de matrícula, a pesar de contar con soportes para una liquidación de $39.000, inconsistencia en la liquidación </t>
    </r>
    <r>
      <rPr>
        <b/>
        <sz val="10"/>
        <color indexed="8"/>
        <rFont val="Arial"/>
        <family val="2"/>
      </rPr>
      <t>(A)</t>
    </r>
  </si>
  <si>
    <t>Por error en el sistema SIMCA, lo cual generó un cobro excesivo por el concepto de derechos básicos de matrícula y biblioteca y deporte a cargo del estudiante.</t>
  </si>
  <si>
    <t>Establecer controles efectivos al procedimiento de liquidación de matrícula</t>
  </si>
  <si>
    <t xml:space="preserve">Revisar y ajustar el control aplicado a la liquidación de derechos básicos de matrícula  </t>
  </si>
  <si>
    <r>
      <rPr>
        <b/>
        <sz val="10"/>
        <color indexed="8"/>
        <rFont val="Arial"/>
        <family val="2"/>
      </rPr>
      <t xml:space="preserve">Ejecución del Presupuesto de Ingresos. </t>
    </r>
    <r>
      <rPr>
        <sz val="10"/>
        <color indexed="8"/>
        <rFont val="Arial"/>
        <family val="2"/>
      </rPr>
      <t xml:space="preserve">Se identificaron rubros en los cuales no se realizó el registro presupuestal, a pesar de haberse presentado un recaudo por parte de la entidad en cuantía de $6.777.683.127  </t>
    </r>
    <r>
      <rPr>
        <b/>
        <sz val="10"/>
        <color indexed="8"/>
        <rFont val="Arial"/>
        <family val="2"/>
      </rPr>
      <t xml:space="preserve">(A-D) </t>
    </r>
  </si>
  <si>
    <t>Deficiencias en la formuación del presupuesto de ingresos</t>
  </si>
  <si>
    <t>Establecer controles que aseguren la programación de ingresos y gastos con el ciclo presupuestal  de la vigencia correspondiente</t>
  </si>
  <si>
    <t xml:space="preserve"> Registrar la apropiación de ingresos y gastos,  y su ejecución  en la vigencia que corresponda. </t>
  </si>
  <si>
    <r>
      <rPr>
        <b/>
        <sz val="10"/>
        <rFont val="Arial"/>
        <family val="2"/>
      </rPr>
      <t>Descuento en Matrícula por ejercicio del Sufragio.</t>
    </r>
    <r>
      <rPr>
        <sz val="10"/>
        <rFont val="Arial"/>
        <family val="2"/>
      </rPr>
      <t xml:space="preserve">  Verificado el descuento del 10% por  sufragio en el valor de la matrícula a estudiantes de posgrados vigencia 2018, se identificó:
a) Dos (2) de los certificados electorales no corresponden con el certificado de la votación más reciente aplicable a la fecha del recibo de matrícula,  sobre los cuales se aplicaron descuentos por $860.000
b) En cuatro (4) casos  no se allegó el certificado electoral soporte de los descuentos en cuantía de $1.932.000</t>
    </r>
    <r>
      <rPr>
        <b/>
        <sz val="10"/>
        <rFont val="Arial"/>
        <family val="2"/>
      </rPr>
      <t xml:space="preserve"> (A-F-D).</t>
    </r>
  </si>
  <si>
    <t>Deficiencias en el cumplimiento del procedimiento establecido para el trámite de la liquidación de la matrícula financiera.</t>
  </si>
  <si>
    <r>
      <t xml:space="preserve">a) </t>
    </r>
    <r>
      <rPr>
        <b/>
        <sz val="10"/>
        <color indexed="8"/>
        <rFont val="Arial"/>
        <family val="2"/>
      </rPr>
      <t>Disponibilidad Presupuestal Contrato de Compraventa 036 de 2018</t>
    </r>
    <r>
      <rPr>
        <sz val="10"/>
        <color indexed="8"/>
        <rFont val="Arial"/>
        <family val="2"/>
      </rPr>
      <t xml:space="preserve"> .  1.028.388.030  para la compra de equipos de cómputo, cuyo  Certificados de Disponibilidad Presupuestal fue insuficiente para cubrir el compromiso con diferencia de $155.140.994.</t>
    </r>
    <r>
      <rPr>
        <b/>
        <sz val="10"/>
        <color indexed="8"/>
        <rFont val="Arial"/>
        <family val="2"/>
      </rPr>
      <t xml:space="preserve"> (A).</t>
    </r>
  </si>
  <si>
    <t>Implementar controles periodicos  al presupuesto   asignado a las unidades académicas y/o administrativas</t>
  </si>
  <si>
    <t xml:space="preserve">Verificar la disponibilidad presupuestal  en el sistema de información financiera,  previa solicitud del gasto. </t>
  </si>
  <si>
    <t>Reporte  detallado de la ejecución del presupuesto</t>
  </si>
  <si>
    <t xml:space="preserve">b) El contrato se suscribió el 13/11/2018 con plazo de 45 días calendario desde la legalización, con la anotación de que  no podría superar la vigencia 2018, la aprobación de garantías se efectúa el 26/11 y el 21/12/2018 se suscribió Otrosi modificando las cantidades iniciales,  lo que motivó la suspensión del contrato el 29/12/2018 sin justificación en circunstancias de fuerza mayor, reiniciándose el 04/03/2019. </t>
  </si>
  <si>
    <t>Revisar y actualizar los procedimientos de Planeación Institucional y herramientas, en lo relacionado con  la contratación de suministros.</t>
  </si>
  <si>
    <t xml:space="preserve">Formular un Plan de Anual de Adquisiciones que contemple las necesidades de suministro de equipos </t>
  </si>
  <si>
    <t>Plan de Adquisiciones con proyección de compra de equipos</t>
  </si>
  <si>
    <r>
      <rPr>
        <b/>
        <sz val="10"/>
        <color indexed="8"/>
        <rFont val="Arial"/>
        <family val="2"/>
      </rPr>
      <t xml:space="preserve">Desfinanciamiento Programa de Regionalización .  </t>
    </r>
    <r>
      <rPr>
        <sz val="10"/>
        <color indexed="8"/>
        <rFont val="Arial"/>
        <family val="2"/>
      </rPr>
      <t>Con Acuerdo No. 005 de 2013 el Consejo Superior  creó el Centro de Regionalización, los programas académicos se constituyeron como autosostenibles con  matrículas 2 y 3 SMLMV; sin embargo se evidenció que entre los años 2013 al 2018 no se logró la autofinanciación; durante estos años se debió financiar el programa en  $27.052.622.548, la situación más crítica se presenta entre los años 2017 y 2018, donde el desfinanciamiento fue de $11.450.657.638 y $6.343.097.596.</t>
    </r>
    <r>
      <rPr>
        <b/>
        <sz val="10"/>
        <color indexed="8"/>
        <rFont val="Arial"/>
        <family val="2"/>
      </rPr>
      <t xml:space="preserve"> (A-D)</t>
    </r>
  </si>
  <si>
    <t xml:space="preserve">Falta de estudios de factibilidad, deficiencias en el proceso de planeación e inefectividad de los mecanismos de control interno.
No se estableció una estructura administrativa y financiera que garantice la sostenibilidad de los programas. </t>
  </si>
  <si>
    <t>Establecer  mecanismos de  gestión académica y administrativa de los programas regionalizados.</t>
  </si>
  <si>
    <t xml:space="preserve">Implementar procedimientos  de planificación, control y seguimiento a la  apertura y cierre de programas  regionalizados, en garantía de su sostenibilidad. 
Articular el compromiso de la  alcaldías locales y otros actores, para obtener recursos con destino al fortalecimiento del proceso de regionalización. </t>
  </si>
  <si>
    <t>Procedimientos documentados.
Registro de compromisos</t>
  </si>
  <si>
    <r>
      <rPr>
        <b/>
        <sz val="10"/>
        <color indexed="8"/>
        <rFont val="Arial"/>
        <family val="2"/>
      </rPr>
      <t>Austeridad en el Gasto.</t>
    </r>
    <r>
      <rPr>
        <sz val="10"/>
        <color indexed="8"/>
        <rFont val="Arial"/>
        <family val="2"/>
      </rPr>
      <t xml:space="preserve"> El programa de regionalización  2017 y 2018  evidencian disminución del 38 %  en gastos de funcionamiento; sin embargo los rubros de servicios personales indirectos, (honorarios)  y adquisición de servicios (de mantenimiento y viáticos y gastos de viaje) se incrementaron en el 195%  y  215% respectivamente  </t>
    </r>
    <r>
      <rPr>
        <b/>
        <sz val="10"/>
        <color indexed="8"/>
        <rFont val="Arial"/>
        <family val="2"/>
      </rPr>
      <t xml:space="preserve">(A) </t>
    </r>
  </si>
  <si>
    <t>Ausencia de mecanismos de control, no acatamiento de los principios de contratación y lo establecido en el Decreto 1737 del 1998, sobre la implementación medidas de austeridad y eficiencia en el gasto público.</t>
  </si>
  <si>
    <t>Implementar  controles a los gastos de funcionamiento por honorarios y auxilios de apoyo al desarrollo de los programas regionalizados</t>
  </si>
  <si>
    <t xml:space="preserve">Registros de controles implementados  </t>
  </si>
  <si>
    <r>
      <rPr>
        <b/>
        <sz val="10"/>
        <color indexed="8"/>
        <rFont val="Arial"/>
        <family val="2"/>
      </rPr>
      <t xml:space="preserve">Deserción Educativa en Programas de Regionalización.  </t>
    </r>
    <r>
      <rPr>
        <sz val="10"/>
        <color indexed="8"/>
        <rFont val="Arial"/>
        <family val="2"/>
      </rPr>
      <t xml:space="preserve">En el año 2013 (Acuerdo No. 005 de 2013)  para  la creación del Centro de Regionalización  no se tuvo en cuenta la realidad social del Departamento, con  totalidad de los municipios con indicadores altos de Necesidades Básicas Insatisfechas (47% - DANE 2017). Sin embargo, ofertó un programa de regionalización autosostenible en 7 municipios y 19 programas académicos, pagado en su totalidad por los estudiantes con altos costos de las matrículas; por lo que  a finales del 2018 se presentó un índice de deserción que supera el 45%;  la situación más crítica se presenta en la licenciatura en etnoeducación, ofertada en 3 municipios del Departamento (La deserción en Pitayó - Silvia 89%, Guapi 100%, Silvia Cabecera Municipal 98% y Popayán 53%), donde el índice de deserción es del 85%  </t>
    </r>
    <r>
      <rPr>
        <b/>
        <sz val="10"/>
        <color indexed="8"/>
        <rFont val="Arial"/>
        <family val="2"/>
      </rPr>
      <t>(A).</t>
    </r>
  </si>
  <si>
    <t xml:space="preserve">Insuficiencia en el estudio de justificación para la creación del programa de regionalización y debilidades en el proceso de planeación </t>
  </si>
  <si>
    <t xml:space="preserve">Implementar programas que estimulen la culminación de los estudios  de pregrado en modalidad de regionalización. </t>
  </si>
  <si>
    <t xml:space="preserve">Programas de bienestar estudiantil  </t>
  </si>
  <si>
    <r>
      <rPr>
        <b/>
        <sz val="10"/>
        <color indexed="8"/>
        <rFont val="Arial"/>
        <family val="2"/>
      </rPr>
      <t xml:space="preserve">Recursos Estampilla Pro Universidad Nacional y demás Universidades </t>
    </r>
    <r>
      <rPr>
        <sz val="10"/>
        <color indexed="8"/>
        <rFont val="Arial"/>
        <family val="2"/>
      </rPr>
      <t xml:space="preserve">Del rubro I.211.705.061 Implementación de espacios de libre esparcimiento para el desarrollo físico y emocional integral para la comunidad universitaria, se ejecutaron recursos por $2.118.066, para el suministro de tiquetes aéreos al personal docente y administrativo de  diferentes dependencias de la Universidad, lo cual generó como consecuencia una destinación diferente de recursos </t>
    </r>
    <r>
      <rPr>
        <b/>
        <sz val="10"/>
        <color indexed="8"/>
        <rFont val="Arial"/>
        <family val="2"/>
      </rPr>
      <t xml:space="preserve">(A-D).  </t>
    </r>
  </si>
  <si>
    <t xml:space="preserve">Deficiencias en el control interno, procedimientos y actividades de control. </t>
  </si>
  <si>
    <t xml:space="preserve">Definir los criterios técnicos de aplicación de la Ley 1697 del 2013 </t>
  </si>
  <si>
    <t xml:space="preserve">Establecer directrices que orienten la destinación de recursos Estampilla Pro Universidad Nacional y demás universidades estatales. </t>
  </si>
  <si>
    <t>Directriz del Consejo Superior</t>
  </si>
  <si>
    <r>
      <rPr>
        <b/>
        <sz val="10"/>
        <rFont val="Arial"/>
        <family val="2"/>
      </rPr>
      <t xml:space="preserve">Seguimiento al Plan de Mejoramiento. </t>
    </r>
    <r>
      <rPr>
        <sz val="10"/>
        <color indexed="8"/>
        <rFont val="Arial"/>
        <family val="2"/>
      </rPr>
      <t xml:space="preserve"> Con corte a 31 de diciembre de 2018  se evidenció que a pesar la fecha máxima para  las actividades de mejoramiento (30/12/2015), a la fecha de la revisión, no obstante, el seguimiento y recomendaciones formuladas por la Oficina Asesora de Control Interno, persisten 8 actividades cuya ejecución no llega al 100% y en 10 actividades reportadas como cumplidas, estas no fueron efectivas y/o no fue posible evaluar su pertinencia y efectividad por falta de los documentos de soporte </t>
    </r>
    <r>
      <rPr>
        <b/>
        <sz val="10"/>
        <color indexed="8"/>
        <rFont val="Arial"/>
        <family val="2"/>
      </rPr>
      <t>(A)</t>
    </r>
  </si>
  <si>
    <t>Deficiencias en la ejecución del plan de mejoramiento</t>
  </si>
  <si>
    <t>Orientar las acciones de cumplimiento, prescritas en la Resolución Rectoral 290 del 2019</t>
  </si>
  <si>
    <t xml:space="preserve">Realizar seguimiento semestral  a las acciones pendientes de cierre del Plan de Mejoramiento 2015. </t>
  </si>
  <si>
    <t xml:space="preserve">La Vicerrectoría Administrativa con informe 5-52/319 del 29/06/2020 reportó el proceso de identificación de necesidades de suministro de tiquetes aéreos vigencia 2020, detallando las depencias y el rubro asignado, lo cual se incluyó en el Plan Anual de Adquisiciones.-PAA vigencia 2020. </t>
  </si>
  <si>
    <t xml:space="preserve">La Oficina Jurídica relaciona en la minuta 5.5-31.4/008 de 2020 la definición de las clásulas relativas al anticipo y a la forma de pago, aclarando que su propósito es distinto en el contrato. 
Observación OCI: la evidencia remitida no demuestra la aplicación de los controles de mejora programados frente a la elaboración de las minutas contractuales, con lo que se conserva la debilidad planteada. </t>
  </si>
  <si>
    <r>
      <t xml:space="preserve">La Vicerrectoría Administrativa con oficio 5-52/320 informó respecto de los avances en la propuesta de  reglamentación de la figura de anticipos, para dar respuesta a los hallazgos 5,6, 10 y 11. Informan que no han logrado avanzar en las prioridades administrativas derivadas de la emergencia económica y social. 
</t>
    </r>
    <r>
      <rPr>
        <b/>
        <sz val="10"/>
        <color indexed="8"/>
        <rFont val="Arial"/>
        <family val="2"/>
      </rPr>
      <t xml:space="preserve">Observación OCI: </t>
    </r>
    <r>
      <rPr>
        <sz val="10"/>
        <color indexed="8"/>
        <rFont val="Arial"/>
        <family val="2"/>
      </rPr>
      <t xml:space="preserve">la evidencia suministrada se sustenta exclusivamente en el oficio 5-52/320, sin adjuntar  registro del proyecto de reglamentación. </t>
    </r>
  </si>
  <si>
    <t xml:space="preserve">La Vicerrectoría Administrativa con oficio 5-52/320 informó respecto de los avances en la propuesta de  reglamentación de la figura de anticipos, para dar respuesta a los hallazgos 5,6, 10 y 11. Informan que no han logrado avanzar en las prioridades administrativas derivadas de la emergencia económica y social. 
Observación OCI: la evidencia suministrada se sustenta exclusivamente en el oficio 5-52/320, sin adjuntar  registro del proyecto de reglamentación. </t>
  </si>
  <si>
    <t xml:space="preserve">La Vicerrectoría Administrativa con oficio 5-52/321 informó sobre las actuaciones administrativas y contractuales adelantadas para liquidar el contrato de obra 2.5-31.4/083 de 2016, con lo que en virtud a la anormaldad laboral derivada del Estado de emergencia económica y social, se prevé tiempo límite el mes de agosto del 2020. 
Observación OCI: el avance reportado no cumple con la unidad de medida establecida. </t>
  </si>
  <si>
    <t xml:space="preserve">La evidencia suministrada por la Vicerrectoría Administrativa, corrige el hallazgo, sin embargo no se informa sobre el avance en la actividad de mejoramiento.  </t>
  </si>
  <si>
    <t xml:space="preserve">El supervisor e internventor externo del contrato de obra civil 040 de 2016, comunicaron con oficio 5-52/322 las reparaciones realizadas en el cielo raso del Edificio TIC, adelantadas por Felipe Acosta en calidad de representante del contratista consorcio Edificio TIC. </t>
  </si>
  <si>
    <t xml:space="preserve">El Centro de Posgrados presentó el documento "Procedimiento de matrícula de financiera y académica para Programas de Posgrados",  dirígido a Decanos, Coordinadores de Programas y enlaces de posgrados. 
Igualmente determina dos problemáticas, así: Reporte tardío en la expedición de las resoluciones de beca a los estudiantes de posgrados por parte de las facultades; y  Entrega tardía de los comprobantes de certificado electoral por parte de los estudiantes de posgrados.
Observación OCI: las evidencias no reportan ningún avance respecto de la actividad de mejoramiento, debido a que el procedimiento 
"PA-GA-4.2-PR-10 Inscripción y Matricula Académica y Financiera a Programas de Posgrado",  no registra los ajustes de mejora propuestos visible por su última fecha de actualización con fecha de actualización (30/11/2017). </t>
  </si>
  <si>
    <t xml:space="preserve">Con base en los resultados de la auditoría practicada a la vigencia 2019, la Universidad del Cauca reformuló las siete actividades sin concluir del Plan de Mejoramiento resultante de la auditoría vigencia 2013, lo cual se registró en el plan de mejoramiento reportado al SIRECI en el mes de junio del 2020. </t>
  </si>
  <si>
    <t xml:space="preserve">1. Elaboración del PLAN DE ACCION PMUA 2020, en el cual se detallan los plazos establecidos para cada actividad antes de expedir un CDP. Se registran las actividades a corto mediano y largo plazo por proyecto iniciando con la vigencia 2020 y hasta la proyectada a 2030 en algunos casos.
2. Formulación del documento PLAN DE ORDENAMIENTO FISICO DE LA UNIVERSIDAD DEL CAUCA, constituyéndose en una carta de navegación (similares a los planes de ordenamiento territorial de los municipios), para ordenar los espacios físicos, con el fin de consolidar un modelo de universidad en el corto, mediano y largo plazo; diseñando una serie de instrumentos y mecanismos que contribuyen a su desarrollo.
El Plan de Ordenamiento de la planta Física de la Universidad, se constituye como un instrumento de planificación que define estrategias de desarrollo a nivel urbano, orienta, define y planifica estratégicamente el reordenamiento y crecimiento de la Planta Física, estableciendo soluciones que posibiliten la expansión y consolidación misional, en el corto, mediano y largo plazo, dentro de los parámetros establecidos por la Oficina De Planeación y Desarrollo Institucional. En él se integra el Plan Maestro Urbanístico y arquitectónico que contiene los proyectos y actividades a desarrollar por vigencias. 
Observación OCI: no se reformuló el PMUA , no obstante existe un plan de acción a corto y mediano plazo. </t>
  </si>
  <si>
    <t>Equipo OCI</t>
  </si>
  <si>
    <t>Auditoría Externa vigencia 2018</t>
  </si>
  <si>
    <t>Auditoría Externa vigencia 2019</t>
  </si>
  <si>
    <t xml:space="preserve">En el Contrato de comodato N° 5.5.-31.7/002/2018 y el listado de bienes muebles a 31/12/2019, se identifica la entrega de 23 elementos por un costo histórico total de $408.850.443, con deficiencias de información: los Equipos del Código 21001287 y placas 000316 y 000317, se entregaron al Hospital Universitario San José por $4.237.118 cada uno y están registrados en SRF </t>
  </si>
  <si>
    <t>Inaplicación de los controles establecidos para el manejo y supervisión de bienes muebles, y deficiencias en el diseño y aplicación de las políticas contables para activos no generadores de efectivo.</t>
  </si>
  <si>
    <t xml:space="preserve">Establecer  mecanismos que aseguren el   debido control  y cumplimiento de las políticas contables en materia de  activos no generadores de efectivo.
</t>
  </si>
  <si>
    <t>Documentar, socializar y aplicar  el procedimiento  que oriente el ejercicio de seguimiento y  control de los bienes comodato en el marco de las normas contables públicas.</t>
  </si>
  <si>
    <t xml:space="preserve">Procedimiento documentado, socializado  y aplicado </t>
  </si>
  <si>
    <t>Activos Intangibles Regalías (A).
En diciembre 2014 se adquieren licencias a EBSCO INTERNATIONAL, NIT 521231562 con recursos de regalías, para acceder a las bases bibliográficas por el período 2015 y 2019 utilizadas en el Proyecto ID-3848; que según los Libros auxiliares de la "Unidad 04 Sistema General de Regalías" a 31/12/2019 continuaban registradas en la cuenta 19700701 En Bodega por $749.999.999, y sin amortizar.</t>
  </si>
  <si>
    <t>Deficiencias en la aplicación y seguimiento de los controles establecidos para el registro, medición y reconocimiento de las licencias y software en el SRF.</t>
  </si>
  <si>
    <t xml:space="preserve">Establecer controles al cumplimiento de procedimientos y políticas contables  en el  registro, medición y reconocimiento de licencias y software.
</t>
  </si>
  <si>
    <t>Conciliar la información del SRF con los bienes intangibles entregados  (Regalías)</t>
  </si>
  <si>
    <t>Registros de conciliación de  activos intangibles (Regalías).</t>
  </si>
  <si>
    <t>Activos de Cuantía Menor.  (A) 
La Universidad al 31/12/2019 tenía registrados en el SRF10.942 bienes en servicio, con un costo actual de $57.186.694.045,89 y "saldos por depreciar" de $34.907.132.029,91, reconocidas en las diferentes cuentas de los grupos 16 (depreciación) y 19 (amortización). 
Sin embargo, existen bienes adquiridos en el 2018 y 2019 cuyo costo era igual o menor a dos SMM, sin depreciar o amortizar  en el mismo periodo contable,  quedando saldos sobrestimados por $436.295.333 en el grupo 16 y $437.649.035 en el grupo 19.</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</si>
  <si>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</si>
  <si>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al   SRF para detectar los activos de menor cuantía sin depreciar en el período. 
</t>
  </si>
  <si>
    <t>Gestionar  los ajustes del SRF para la depreciación de  los activos de menor cuantía.</t>
  </si>
  <si>
    <t>Reporte de bienes de menor cuantía  depreciados en el sistema en el período.</t>
  </si>
  <si>
    <t>No hay unidad de criterios para registrar en el SRF la vida útil y el valor residual de los activos intangibles, según la duración de las licencias adquiridas y el Manual de Políticas Contables frente a las revelaciones en las Notas a los Estados Financieros a diciembre de 2019 (Ver Tabla N° 14 del Informe C.G.R.)
El sistema omite el cálculo sistemático de amortización, y múltiples bienes registrados en la cuenta "197007 Licencias" tienen vida útil de -1, 3, 4, 5, 6, 7, que presentan "Saldo por depreciar" cuyo valor es igual al costo de adquisición, y valor residual superior a 0% que en su mayoría es 1%.</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</si>
  <si>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</si>
  <si>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 la aplicación de los criterios de  vida útil de los activos intangibles 
</t>
  </si>
  <si>
    <t xml:space="preserve">Realizar el registro de  los activos intangibles, conforme a la politica interna y/o al derecho reconocido en los contratos de adquisición. </t>
  </si>
  <si>
    <t>Registros de activos intangibles</t>
  </si>
  <si>
    <t>Cuentas de cobro 2019 (A).
Los reportes de cuentas por cobrar y recaudos por cobrar 2019 del SQUID, presentan incongruencias e inoportunidad en el recaudo de cuentas de cobro, sobrestimando saldos en libros de la cuenta 131719 Admón  de Proyectos:
Cuenta de cobro del 14/06/2019 por $5.446.500, documento 014620, Contrato CCD-2018-IN-16-5.5.31.13/001 2018 de SIGLO DEL HOMBRE EDITORES S.A, recaudo del 30/7/2019 y transferida por interfaz el 30-01-2020 en Tesorería, y  en estado cancelada "ca" en Squid. 
Cuenta de cobro del 4/06/2019 por $3.481.200, documento 014614, Convenio 035 VRI 2016 Hipertexto Ltda, recaudo el 19/9/2019 transferida por interfaz el 29/02/2020 en Tesorería, y estado cancelada "ca" en Squid. 
Cuentas de cobro de CHANNEL PLANET S.A.S, reintegro de anticipo por capacitación no realizada,  No. 014632 del 5/08/2019 por $500.000, 014633 del 5/08/2019 por $500.000, 014634 del 5/08/2019 por $500.000 y 014638 del 14/08/2019 por $526.124, no canceladas en 2019 y más de 90 días por cobrar (...)</t>
  </si>
  <si>
    <t>Situaciones originadas en la parametrización de los sistemas de información de facturación y cartera de la universidad, que no se ajustan a los principios generales de contabilidad pública ni al marco contable para entidades de gobierno y,  por ausencia de seguimiento y control a la gestión de recaudo.</t>
  </si>
  <si>
    <t xml:space="preserve">Fortalecer los mecanismos de seguimiento y control al recaudo oportuno y congruente de los derechos a favor de la Institución </t>
  </si>
  <si>
    <t>Conciliar periódicamente las partidas no identificadas  y cruzar la información con el reporte SQUID sobre la gestión de cartera para su cobro oportuno.</t>
  </si>
  <si>
    <t>Registros de conciliación   y seguimiento al pago de cuentas de cobro</t>
  </si>
  <si>
    <t>Activos No Explotados (A)
Ascensor MTISUBISHI, placa 000001, código 20801175 con  ingreso a almacén el 31/12/2017 por $83.100.000, y registro en la cuenta 163711 Equipos de transporte, tracción y elevación, con vida útil de 13 años (156 meses), clasificado como PROPIEDAD, PLANTA Y EQUIPO NO EXPLOTADO.
El Manual de Políticas Contables en Art. 181 estableció para este tipo de bienes 20 años de vida útil, como la entidad lo revela en la Nota 10.2 Estimaciones; sin embargo, el reporte con corte al 31/12/2019 del SRF, evidencia que la depreciación acumulada no se ajusta a la vida útil registrada ni a la establecida en la política contable, al presentar depreciación acumulada de $23.421.641,70, con un mayor valor de $10.637.027, producto de restar a la depreciación acumulada reconocida, la depreciación que correspondería a los 24 meses transcurridos por $12.784.615 (...)</t>
  </si>
  <si>
    <t>Inadecuada parametrización y registro de información en el SRF, ausencia del seguimiento y control a la medición posterior de los activos, inaplicación de políticas contables adoptadas en el Manual de Políticas Contables y por ineficiencia en la gestión e inversión de los recursos públicos.</t>
  </si>
  <si>
    <t xml:space="preserve">Establecer controles a la aplicación de las políticas y procedimientos vigentes sobre  la clasificación de Construcciones en curso.   </t>
  </si>
  <si>
    <t xml:space="preserve">Reclasificar el activo  en la cuenta contable correspondiente y revisar su vida útil y la depreciación acumulada.
</t>
  </si>
  <si>
    <t>Registros de reclasificación del activo</t>
  </si>
  <si>
    <t>Provisión proceso 20170011600 (A).
El registro en EKOGUI proceso radicado No. 199133300120170011600 contra la UNICAUCA en el Juzgado 01 Administrativo de Popayán, detalla en el ítem actuaciones del proceso el pago por $55.337.554;  que indica que debe hacerse el retiro de la provisión contable y quedar en cero,  como muestra el pantallazo del sistema de información. (Gráfico 3 Informe CGR).  A pesar de lo anterior, a 31/12/2019 el saldo de la cuenta 270103 provisiones del proceso referido por $104.095.851.92, no concuerda con el valor de la provisión estimada en el eKOGUI y no evidencia el reconocimiento del pasivo real a pesar que hubo fallo ejecutoriado en contra de la entidad y su posterior pago.</t>
  </si>
  <si>
    <t>Falta de seguimiento y control a los valores que se deben registrar de provisión contable y las deficiencias conciliación entre la Oficina Jurídica y el área Financiera de la Universidad.</t>
  </si>
  <si>
    <t xml:space="preserve">Establecer controles al procedimiento de calificación, provisión contable y pasivo contingente en los procesos litigiosos contra la Universidad. </t>
  </si>
  <si>
    <t>Registrar   la provisión del riesgo alto   de los procesos litigiosos  conforme a la Resolución 257 del 2018.</t>
  </si>
  <si>
    <t>Registro de la provisión</t>
  </si>
  <si>
    <t xml:space="preserve">Ejecución de Ingresos por Matrículas (A).
De la muestra aleatoria de matrículas financieras a través de recursos en línea "Recibo de Matrícula" y "SIMCA" página Web de la Universidad a los conceptos de biblioteca y deportes, derechos de grado, descuentos por voto y becas, se evidenció: 
Estudiante identificación 1085317xxx: estado "Activo" en SIMCA, reporta recibo de matrícula hasta 2018-II, y en el movimiento de ejecución presupuestal registra valores pagados por biblioteca y deportes por $137.000 en período 2019-II.
Estudiante identificación 1115069xxx: El descuento por  beca posgrado por $1.367.000 no está registrado en el recibo de matrícula del periodo 2019-I al cual corresponde el valor registrado en el movimiento presupuestal de ingresos. El descuento aparece en el recibo de matrícula del período 2018-II.
</t>
  </si>
  <si>
    <t>Deficiencias de control presupuestal, de coordinación y conciliación de la información entre los aplicativos que se relacionan con la liquidación y registro de la matrícula financiera como simca, squid y finanzas plus.</t>
  </si>
  <si>
    <t xml:space="preserve"> Reducir el   riesgo de inconsistencias en la liquidación de derechos potenciales de matrícula a través de SIMCA </t>
  </si>
  <si>
    <t>Realizar pruebas de verificación,  previas a la emisión de boletas definitivas de  matricula.</t>
  </si>
  <si>
    <t>Registros de la  prueba aplicada</t>
  </si>
  <si>
    <t>Ingresos y recaudo por estampilla (A)
El reporte de facturación enero 1° y 31/12/2019 a los contratistas del sector público, ascendió a $4.054.347.000, de los que la administración recaudó $3.571.988.793 en los cuatros trimestres de 2019, según el reporte conciliado con la Tesorería de la Gobernación del Cauca; ingresos que representan el 89% de lo facturado.
En el reporte se identifican 14 facturas repetidas por igual concepto y sin anular, por  $41.041.000. A 31/12/2019 la facturación neta por concepto de Estampilla pro-Universidad del Cauca representó $4.013.306.000, de las cuales hubo facturas emitidas por la Universidad (aproximadamente 2.400) a los contratistas que suscribieron contratos en el sector público por $853.471.511.030, sin recaudar.
A raíz de la respuesta de la Universidad, ellos identificaron una diferencia por $729.538.000, producto de los cruces entre los reportes: Recaudo 2019 y RFAE, que corresponde a 36 facturas por $167.478.000 posiblemente duplicadas para ser analizadas, cobradas o anuladas si es el caso, y 128 facturas por $562.060.000 no pagadas por los deudores a la fecha que generaron el reporte en marzo de 2020.
Significa que los contratistas no están pagando la estampilla establecida en la Ordenanza No. 077 de 2009 y las acciones de gestión del recaudo de la estampilla establecida.</t>
  </si>
  <si>
    <t>Inefectividad en las acciones de gestión del recaudo de la estampilla por parte de la UNICAUCA y de la Tesorería Departamental; las conciliaciones entre el Área de Cartera y  Tesorería y Contabilidad son generales y no de manera particular entre lo facturado y recaudado, existiendo facturas repetidas en el sistema Squid sin depurar, depósitos bancarios sin identificar</t>
  </si>
  <si>
    <t>Aplicar mecanismos de control  a la gestión efectiva  del  recaudo de la Estampilla pro-Universidad del Cauca.</t>
  </si>
  <si>
    <t>Adecuar el sistema facturador SQUID para el reconocimiento contable de causación y recaudo por concepto de estampilla.</t>
  </si>
  <si>
    <t>Reporte de facturacón de Estampillas mediante el Sstema SQUID</t>
  </si>
  <si>
    <t>Contratos de comodatos (A).
No. 2.3-31.7/061 de 2016 con la Gobernación del Cauca; no evidencia póliza de amparo vigente del bien entregado por $1.818.88 y  la última póliza No. 1001064 (certificación) estuvo vigente hasta el 8-05-2018; pese a que el "protector de cheques electrónico, modelo ID-300, 14 dígitos enteros" está al servicio de la Oficina de Rentas de la Gobernación del Cauca.
No. 5.5.31.7-016 de 2017 no se evidencia que el Hospital Susana López de Valencia incluyó  en su póliza el amparo de los bienes recibidos.
No. 2.3-31.8/027 de 2017 con  relación de 13 ítems a recibir por $67.500.000.  El registro de entrada de bienes al SRF es octubre 2019, por no estar habilitado y configurado para registrar bienes recibidos de terceros,  y se realizó por mayor valor, $73.175.000.  Sin evidencia de informes periódicos de supervisión de ejecución del contrato, y póliza de amparo de los bienes recibidos de la Fundación EMTEL.
No. 5.5-31.7/021 de 2018 por $40.451.200 el registro en el Sistema Reporte Financiero (SRF) fue en 2019  por $40.941.200,  mayor valor de lo previsto en el contrato.
No. 5.5.-31.8/01 de 2018, no evidencia cumplimiento de obligaciones pactadas, y en el expediente no reposa informe del supervisor designado, a quien le recordaron sus funciones el 9/05/2019 por la Vicerrectora Administrativa.Tampoco reposa copia de la póliza que ampara los bienes entregados en comodato al Hospital.
No. 5.5.-31.7/002 de 2018, no hay acta de entrega de bienes ni de registros en Almacén; no se evidencia la póliza que ampare los bienes adquirida por el Hospital U.S.J, hubo devolución de bienes según oficio de 09/10/2019, pero carece de soportes de registros en Almacén de las novedades y modificación del contrato.</t>
  </si>
  <si>
    <t xml:space="preserve">Los controles establecidos para el registro y control de bienes y supervisión contractual son inadecuados y/o no se aplican, y por deficiencias en el diseño y aplicación de las políticas contables para activos no generadores de efectivo.
</t>
  </si>
  <si>
    <r>
      <rPr>
        <b/>
        <sz val="10"/>
        <color indexed="8"/>
        <rFont val="Arial Narrow"/>
        <family val="2"/>
      </rPr>
      <t>Activos generadores de efectivo (A)</t>
    </r>
    <r>
      <rPr>
        <sz val="10"/>
        <color indexed="8"/>
        <rFont val="Arial Narrow"/>
        <family val="2"/>
      </rPr>
      <t xml:space="preserve">
El Manual de Políticas Contables adoptado por la UNICAUCA presenta deficiencias en la definición y aplicación de políticas específicas para activos generadores de efectivo (UGE):  
No determinar UGE que posee la universidad.
No aplicar la revisión y evaluación de los indicios de deterioro del valor de los activos generadores de efectivo, al final del periodo contable 2019 según lo establece el Art. 253 para c/u de sus activos en forma individual.
Revela información de forma general en las Notas 13 y 14 del Estado de Situación Financiera, en tanto se identifica que la entidad no incluyó los aspectos relevantes requeridos en los artículos 156, 223 y 264 del Manual de Políticas Contables, como método de depreciación, vida útil, depreciación acumulada, si fueron o no deteriorados, entre otros, y la vida útil, valor residual y método de amortización aplicados en los activos intangibles reconocidos en la cuenta 1970.
El Estado de situación financiera de 2019 presentaron Activos intangibles (cuenta 1970) como Activos Corrientes por $3.304.322.719, cuando la política definida en el artículo 224 determinó clasificar como Activos no corrientes.</t>
    </r>
  </si>
  <si>
    <t>Deficiencias en el seguimiento y control a las Políticas contables adoptadas en el Manual aprobado mediante Acuerdo Superior 012 de 2018 y por datos errados e incongruentes en el sistema SRF que difieren del Marco Normativo para entidades de Gobierno</t>
  </si>
  <si>
    <t xml:space="preserve">Establecer mecanismos de control al cumplimiento de las políticas contables internas, en consonancia con  la dinámica contable pública. </t>
  </si>
  <si>
    <t>Incorporar en los procedimientos controles a  las políticas contables.</t>
  </si>
  <si>
    <t>Procedimiento documentado</t>
  </si>
  <si>
    <r>
      <rPr>
        <b/>
        <sz val="10"/>
        <color indexed="8"/>
        <rFont val="Arial Narrow"/>
        <family val="2"/>
      </rPr>
      <t xml:space="preserve">Normas Internas frente al marco normativo para entidades de Gobierno (A).
</t>
    </r>
    <r>
      <rPr>
        <sz val="10"/>
        <color indexed="8"/>
        <rFont val="Arial Narrow"/>
        <family val="2"/>
      </rPr>
      <t xml:space="preserve">
Unidad de Regionalización: La  administración de la entidad durante el 2019 ejecutó recursos con cargo a esta unidad, pero las transacciones y hechos económicos y legales no fueron medidos y reconocidos en la contabilidad de esta unidad, sino que afectaron los saldos de la Unidad 1; decisión que no fue presentada ni revelada dentro de la información financiera en los Estados Financieros aprobados para la vigencia fiscal 2019.
Los procedimientos de los diferentes procesos misionales y transversales, excepto financiera, que son generadores de información financiera no fueron objeto de revisión ni actualización conforme al Marco normativo de información financiera para Entidades de Gobierno, y la información financiera no fluye de manera adecuada y oportuna hacia Tesorería y Contabilidad; principalmente lo relacionado con proyectos de investigación, convenios, contratos de obras y recaudos.</t>
    </r>
  </si>
  <si>
    <t>Diversidad de normas expedidas por la Universidad que no son objeto de seguimiento y control frente a las exigencias de la información financiera, y por deficiencias de los sistemas de información al no estar acondicionados a las necesidades del marco normativo para la medición y reconocimiento de los hechos económicos y transacciones</t>
  </si>
  <si>
    <t xml:space="preserve">
Asegurar  la armonía entre las normas  y procedimientos   bajo la dinámica de los lineamientos  y la  doctrina contable  
</t>
  </si>
  <si>
    <t>Establecer mecanismos de  alineación de normas internas y procedimientos que afectan el proceso contable en los registros y  sistemas de información  .</t>
  </si>
  <si>
    <t>Registro de mecanismo de  alineación normativa</t>
  </si>
  <si>
    <r>
      <rPr>
        <b/>
        <sz val="10"/>
        <color indexed="8"/>
        <rFont val="Arial Narrow"/>
        <family val="2"/>
      </rPr>
      <t>Ejecución Plan Anual de Adquisiciones (PAA) 2019 (A</t>
    </r>
    <r>
      <rPr>
        <sz val="10"/>
        <color indexed="8"/>
        <rFont val="Arial Narrow"/>
        <family val="2"/>
      </rPr>
      <t>)
La administración de la UNICAUCA en la vigencia  2019 no utilizó el PAA que aprobó, como un instrumento de gestión administrativa para el efectivo uso racional y estratégico de los recursos públicos ejecutados en las diferentes fuentes de financiación, toda vez que, de acuerdo con los contratos y ordenes de compras revisadas, se identificaron bienes y servicios, cuantías y/o plazos, que superaron lo programado en el PAA.</t>
    </r>
  </si>
  <si>
    <t xml:space="preserve">No se verificó efectivamente que los bienes y servicios solicitados estuvieran programados en el PAA 2019, ni hubiesen solicitado la actualización conforme al artículo segundo de la Resolución 063 de 2019.
</t>
  </si>
  <si>
    <t xml:space="preserve">
Reorientar la metodología de formulación del Plan Anual de Adquisiciones como herramienta estratégica de gestión.</t>
  </si>
  <si>
    <t xml:space="preserve">
Documentar, socializar y aplicar el procedimiento para la elaboración,  seguimiento y actualización del Plan Anual de Adquisiciones.</t>
  </si>
  <si>
    <t>Procedimiento documentado, socializado y aplicado</t>
  </si>
  <si>
    <r>
      <rPr>
        <b/>
        <sz val="10"/>
        <color indexed="8"/>
        <rFont val="Arial Narrow"/>
        <family val="2"/>
      </rPr>
      <t>Saldos iniciales activos no generadores de efectivo. (A)</t>
    </r>
    <r>
      <rPr>
        <sz val="10"/>
        <color indexed="8"/>
        <rFont val="Arial Narrow"/>
        <family val="2"/>
      </rPr>
      <t xml:space="preserve">
Los registros de saldos iniciales de los bienes inmuebles que se contabilizaron en la cuenta 1640 EDIFICACIONES, por $135.433.000.000, se reconocieron de acuerdo con los valores determinados en los avalúos técnicos a diciembre de 2017, éstos no definieron la vida económica residual de los inmuebles objeto de avalúos, y su elaboración no tuvo presente las normas relacionadas al Marco normativo de información financiera bajo NIIF.
No se realizó adecuadamente la medición posterior de la Propiedad, Planta y Equipo, en tanto,  no revisó los indicios de existencia de deterioro de los inmuebles en servicio al final del periodo contable 2019 y no definió en su Manual los eventos que dan origen a indicios de deterioro, sino que determinó las fuentes de información.
Revela información de forma general y de análisis de saldos en las Notas 10 del Estado de Situación Financiera, sin especificar lo determinado en los Art. 188 y 276.
No determina la materialidad para los activos generadores y no generadores de efectivo, en las políticas contables.</t>
    </r>
  </si>
  <si>
    <t>Falencias en el proceso de contratación de los servicios de avalúos técnicos, al desconocimiento de las exigencias del Marco Normativo Contable para Entidades de Gobierno y acciones deficientes por parte de la Alta Dirección para atender el sistema de control interno contable.</t>
  </si>
  <si>
    <t>Ajustar el registro de la vida ùtil y revisar los indicios de deterioro de bienes inmuebles no generadores de efectivo</t>
  </si>
  <si>
    <t>Registros de ajuste y revisión de indicios de deterioro de inmuebles no generadores de efectvo</t>
  </si>
  <si>
    <r>
      <rPr>
        <b/>
        <sz val="10"/>
        <color indexed="8"/>
        <rFont val="Arial Narrow"/>
        <family val="2"/>
      </rPr>
      <t>Registro eKogui (A-D)</t>
    </r>
    <r>
      <rPr>
        <sz val="10"/>
        <color indexed="8"/>
        <rFont val="Arial Narrow"/>
        <family val="2"/>
      </rPr>
      <t xml:space="preserve">
A 31 de diciembre de 2019 la Universidad del Cauca no ha efectuado el registro en la plataforma eKOGUI de los procesos con radicación Nos. 200301397-00 y 201700265-00.</t>
    </r>
  </si>
  <si>
    <t>Fallas en los controles diseñados.</t>
  </si>
  <si>
    <t>Asegurar la efectividad de los controles en garantía de la completitud de la información litigiosa E-kogui</t>
  </si>
  <si>
    <t xml:space="preserve">Documentar el procedimiento de registro de información litigiosa
Diseñar nuevos controles al registro de información litigiosa, ajustados a las   normativas nacionales
</t>
  </si>
  <si>
    <r>
      <rPr>
        <b/>
        <sz val="10"/>
        <color indexed="8"/>
        <rFont val="Arial Narrow"/>
        <family val="2"/>
      </rPr>
      <t>Sanción de Ministerio de Trabajo (A-F-D).</t>
    </r>
    <r>
      <rPr>
        <sz val="10"/>
        <color indexed="8"/>
        <rFont val="Arial Narrow"/>
        <family val="2"/>
      </rPr>
      <t xml:space="preserve">
La Territorial Cauca del Ministerio de Trabajo por medio de la Res.118 del 7/05/2018 impuso sanción pecuniaria a la UNICAUCA por $31.249.680, quedando en firme en Res. 087 del 28/02/2019, una vez se decidió la impugnación presentada por el alma mater, al considerar que se cometió vulneración al artículo 416-A. del  C.S.T. relacionado con el derecho de permiso sindical.
Para dar cumplimiento a la medida administrativa, el ente universitario expidió la Resolución 267 del 8/04/2019, que ordenó a la División de Gestión Financiera la realización del registro de disponibilidad presupuestal y generar el pago de $31.249.680, el cual fue llevado a cabo el día 9/04/2019, tal como se soporta en comprobante de egreso 201900016</t>
    </r>
  </si>
  <si>
    <t>La sanción fue generada a causa de los hechos producidos por la administración de la Universidad del Cauca y que el Ministerio del Trabajo consideró eran constitutivos de vulneración al derecho de permiso sindical regulado en el C.S.T</t>
  </si>
  <si>
    <t>Establecer criterios para el otorgamiento de derechos  derivados de la  asociación sindical,  con arreglo a las disposiciones vigentes</t>
  </si>
  <si>
    <t>Definir  mecanismos de  trámite  del  permiso sindical a los docentes universitarios</t>
  </si>
  <si>
    <t>Registro mecanismos y criterios</t>
  </si>
  <si>
    <r>
      <rPr>
        <b/>
        <sz val="10"/>
        <color indexed="8"/>
        <rFont val="Arial Narrow"/>
        <family val="2"/>
      </rPr>
      <t>Norma de Austeridad del Gasto (A)</t>
    </r>
    <r>
      <rPr>
        <sz val="10"/>
        <color indexed="8"/>
        <rFont val="Arial Narrow"/>
        <family val="2"/>
      </rPr>
      <t>.
La Entidad manifiesta que la verificación previa que se realiza con el fin de determinar la existencia o no de pluralidad en la contratación de prestación de servicios en cumplimiento de esta norma de austeridad, se realiza actualmente cotejando el Sistema de Rendición Electrónica de la Cuenta e Informes – SIRECI, y no mediante el sistema ACOPS, como lo establece el artículo 61 del Acuerdo No. 051 de 2007, hecho que indica que el Estatuto Financiero y Presupuestal de la Universidad no ha sido actualizado en este sentido</t>
    </r>
  </si>
  <si>
    <t>Debilidades de control interno que trae como consecuencia mantener vigente una norma cuyo procedimiento no se lleve a cabo en la práctica (verificación en el sistema ACOPS), sino en el SIRECI.</t>
  </si>
  <si>
    <t>Actualizar el Estatuto Financiero y presupuestal a la realidad de la operación institucional</t>
  </si>
  <si>
    <t>Ajustar el artículo 61 del Estatuto Financiero y Presupuestal,  frente a la verificación de pluralidad de contratos de prestación de servicios.</t>
  </si>
  <si>
    <t xml:space="preserve">Registro de ajuste </t>
  </si>
  <si>
    <r>
      <rPr>
        <b/>
        <sz val="10"/>
        <color indexed="8"/>
        <rFont val="Arial Narrow"/>
        <family val="2"/>
      </rPr>
      <t>Rendición gestión contractual aplicativo SIRECI (A- PAS).</t>
    </r>
    <r>
      <rPr>
        <sz val="10"/>
        <color indexed="8"/>
        <rFont val="Arial Narrow"/>
        <family val="2"/>
      </rPr>
      <t xml:space="preserve">
1. Contratos rendidos en formulario 426 F5.4: GESTIÓN CONTRACTUAL - CONVENIOS / CONTRATOS INTERADMINISTRATIVOS en forma incorrecta, al no constituirse como convenios o contratos interadministrativos: 
Suministros del 2019: 5.5-31.6/001, 5.5-31.6/002, 5.5-31.6/003,5.5-31.6/006,5.5-31.6/001/008, 5.5-31.6/0012,5.5-31.6/013, 5.5-31.6/015, 5,5-31,6/017,  5.5-31.6/022, 5.5-31.6/024, 5.5-31.6/027,5.5-31.6/030, 5.5-31.6/042, 5.5-31.6/043,5.5-31.6/044, 5.5-31.6/045, 5.5-31.6/047,5.5-31.6/048,5.5-31.6/049 , 5,5-31,4/050 de 2019 obra.
Compraventa 2019:5.5-31.3/004, 5.5-31.3/009, 5.5-31.3/010, 5.5-31.3/014; 5.5-31.3/016, 5.5-31.3/018, 5.5-31.3/019; 5.5-31.3/028, 5.5-31.3/029, 5.5-31.3/031.5-31.3/034, 5.5-31.3/033, 5.5-31.3/035, 5.5-31.3/037; 5.5-31.3/038, 5.5-31.3/041
Obra 2019:5.5-31.4/005, 5.5-31.4/020; 5.5-31.4/039, 5-31.4/040,  5.5-31.4/050
Interventoría 2019: 5.5-31.9/023; 5.5-31.9/025, 5.5-31.9/046
OPS 2019: 5.5-31.5/026
Arrendamiento 2019; 5.5-31.1/036
2.Negocios jurídicos no rendidos en formularios del SIRECI vigencia 2019: 10,1-32,7/001, 10,1-32,7/002, 10.1-32.7/003, 10,2-32,6/004, 2.5.32.7-094.
3. Negocios jurídicos con contratistas bajo ffiguras de Consorcio o Unión Temporal: contratos del 2019 Nos. 5,5-31,9/023, 5,5-31,4/046  y 5,5-31,3/029, que revisados los formularios 427 F5.5: GESTIÓN CONTRACTUAL - INTEGRANTES CONSORCIOS Y UNIONES TEMPORALES vigencia 2019, no se evidencia la rendición de la información.</t>
    </r>
  </si>
  <si>
    <t>Debilidades en el control que realiza la Entidad al momento de rendir este reporte al aplicativo SIRECI.</t>
  </si>
  <si>
    <t>Asegurar la calidad del  reporte de la  contratación  a través del aplicativo SIRECI.</t>
  </si>
  <si>
    <t>Revisar y ajustar  los controles aplicados  sobre la  información contractual.</t>
  </si>
  <si>
    <t>Registro de cumplimiento de controles</t>
  </si>
  <si>
    <r>
      <rPr>
        <b/>
        <sz val="10"/>
        <color indexed="8"/>
        <rFont val="Arial Narrow"/>
        <family val="2"/>
      </rPr>
      <t>Archivo de soportes contractuales (A).</t>
    </r>
    <r>
      <rPr>
        <sz val="10"/>
        <color indexed="8"/>
        <rFont val="Arial Narrow"/>
        <family val="2"/>
      </rPr>
      <t xml:space="preserve">
En los siguientes expedientes contractuales  2019 (entre otros) se observan:
1. Contrato 5,5-31,3/010 no adjunta Fra. A2 7933 del 27/07/2019 por $137.000.000,  ni soportes de pago seguridad social y parafiscales. 
2. Contrato 5,5-31,3/004 no allega Fra. 9257 del 29 /04/2019 por $195.235.068, ni certificación expedida por el revisor fiscal del contratista y el l acta de ingreso a almacén No. 20190010 del 25/05/2019.
3. Contrato 5,5-31,3/033 de 2019 no aporta Fra 195 del 13/12/2019, ni certificación expedida por el revisor fiscal del contratista, evaluación del proveedor suscrita por el supervisor; acta de entrada almacén  20190046 del 16/12/2019.
4. Contrato 5,5-31,9/025 no evidencia actas parciales de interventoría ejecutada, justificaciones técnicas y recibo parcial a satisfacción “por parte del supervisor del contrato. (suscritas entre el contratista, supervisor y ordenador del gasto).
5. Contrato de obra 5,5-31,4/039 inició el 17/12/2019 y  plazo de 4 meses, el expediente no evidencia registro del avance de ejecución del objeto contractual.
6. Contrato 5,5-31,6/048 con inicio 26/12/2019,  plazo 45 días calendario, el plazo de ejecución cumplido, solo allegan soportes de avance de ejecución por $50.521.747, cuando el valor total del contrato es de $335.638.905.
7. Los contratos 42, 43 y 44, con término de ejecución vencidos, el expediente no videncia el cumplimiento del objeto contractual.
8. Los contratos 10.1-31.5/007, 10.2-31.5/018, 10.2-31.5/024, 10.2-31.5/022, 10.2-31.5/021, en los expedientes contractuales no se adjuntan las facturas presentadas por las entidades contratista para su pago.</t>
    </r>
  </si>
  <si>
    <t xml:space="preserve">Debilidades de supervisión.
</t>
  </si>
  <si>
    <t xml:space="preserve">Implementar controles a la gestión documental derivada de la vigilancia contractual administrativa, técnica y financiera.  </t>
  </si>
  <si>
    <t xml:space="preserve"> Consolidar y organizar  las carpetas  contractuales  conforme a laa  Tablas de Retención Documental-TRD.</t>
  </si>
  <si>
    <t xml:space="preserve">Registros de organización documental  </t>
  </si>
  <si>
    <r>
      <rPr>
        <b/>
        <sz val="10"/>
        <color indexed="8"/>
        <rFont val="Arial Narrow"/>
        <family val="2"/>
      </rPr>
      <t xml:space="preserve">Hallazgo inicial vigencia 2013: </t>
    </r>
    <r>
      <rPr>
        <sz val="10"/>
        <color indexed="8"/>
        <rFont val="Arial Narrow"/>
        <family val="2"/>
      </rPr>
      <t xml:space="preserve">
Registros de entregas y salidas de almacén. En las dependencias de la Unidad 1 (Administración General)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t>
    </r>
    <r>
      <rPr>
        <b/>
        <sz val="10"/>
        <color indexed="8"/>
        <rFont val="Arial Narrow"/>
        <family val="2"/>
      </rPr>
      <t xml:space="preserve">
Observación vigencia 2019: </t>
    </r>
    <r>
      <rPr>
        <sz val="10"/>
        <color indexed="8"/>
        <rFont val="Arial Narrow"/>
        <family val="2"/>
      </rPr>
      <t xml:space="preserve">
La OCI con base en el último seguimiento practicado (Acta 2.6-1.60/03 del 13/02/18), recomendó: Revisar y actualizar la normatividad aplicable a la gestión de pérdida y/o hurto de bienes institucionales.? Revisar y ajustar de manera participativa la documentación del procedimiento PA-GA-5.4.1-PR-10? Desarrollo de actividades en caso de pérdida, hurto o daño. A la fecha según reporte de la entidad se ha alcanzado un 60% de la actividad.
</t>
    </r>
  </si>
  <si>
    <t>Desarticulación entre las instancias administrativas  involucradas en el procedimiento de  gestión de pérdida, hurto o daño de bienes institucionales-</t>
  </si>
  <si>
    <t xml:space="preserve">Establecer y aplicar controles efectivos para el registro y seguimiento  de los bienes que han sido objeto de pérdida, hurto o daño. </t>
  </si>
  <si>
    <t>Actualizar las normas y el procedimiento  para  el manejo de las situaciones de pérdida, hurto o daño de bienes universitarios</t>
  </si>
  <si>
    <t>Norma y Procedimiento actualizados</t>
  </si>
  <si>
    <r>
      <rPr>
        <b/>
        <sz val="10"/>
        <color indexed="8"/>
        <rFont val="Arial Narrow"/>
        <family val="2"/>
      </rPr>
      <t xml:space="preserve">Hallazgo inicial vigencia 2013: </t>
    </r>
    <r>
      <rPr>
        <sz val="10"/>
        <color indexed="8"/>
        <rFont val="Arial Narrow"/>
        <family val="2"/>
      </rPr>
      <t xml:space="preserve">
Registros de entregas y salidas de almacén.  al) se identificaron debilidades en el cumplimiento de los procedimientos y controles establecidos para la clasificación, administración y custodia de los bienes de propiedad de la Entidad, como se evidencia a continuación: (...) 
 i. 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t>
    </r>
    <r>
      <rPr>
        <b/>
        <sz val="10"/>
        <color indexed="8"/>
        <rFont val="Arial Narrow"/>
        <family val="2"/>
      </rPr>
      <t xml:space="preserve">Hallazgos vigencia 2019: 
</t>
    </r>
    <r>
      <rPr>
        <sz val="10"/>
        <color indexed="8"/>
        <rFont val="Arial Narrow"/>
        <family val="2"/>
      </rPr>
      <t>Según la información reportada por la Oficina de Control Interno, al 31 de diciembre de 2019 se alcanzó un cumplimiento del 50% de las acciones de mejora, razón por la cual es importante considerarlas en la presente auditoría.</t>
    </r>
  </si>
  <si>
    <t>Establecer mecanismos de control a la gestión documental de las carpetas de los cuentadantes de  bienes institucionales</t>
  </si>
  <si>
    <t>Actualizar las carpetas de  los cuentadantes de bienes universitarios,  conforme a la Tabla de Retención Documental-TRD</t>
  </si>
  <si>
    <t>Porcentaje carpetas actualizadas</t>
  </si>
  <si>
    <r>
      <rPr>
        <b/>
        <sz val="10"/>
        <color indexed="8"/>
        <rFont val="Arial Narrow"/>
        <family val="2"/>
      </rPr>
      <t xml:space="preserve">Hallazgo inicial vigencia 2013: 
</t>
    </r>
    <r>
      <rPr>
        <sz val="10"/>
        <color indexed="8"/>
        <rFont val="Arial Narrow"/>
        <family val="2"/>
      </rPr>
      <t xml:space="preserve">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
</t>
    </r>
    <r>
      <rPr>
        <b/>
        <sz val="10"/>
        <color indexed="8"/>
        <rFont val="Arial Narrow"/>
        <family val="2"/>
      </rPr>
      <t xml:space="preserve">Hallazgo vigencia 2019: </t>
    </r>
    <r>
      <rPr>
        <sz val="10"/>
        <color indexed="8"/>
        <rFont val="Arial Narrow"/>
        <family val="2"/>
      </rPr>
      <t xml:space="preserve">
Según el reporte entregado por la OCI la acción se ha cumplido en un 80%, a tal punto que los funcionarios para el mes de junio de 2019, recibieron capacitación sobre el manejo de la tecnología adquirida.</t>
    </r>
  </si>
  <si>
    <t xml:space="preserve">Desconocimiento y aplicación de los procedimientos técnicos contables expedidos por la CGN, deficiencias en los mecanismos de control y seguimiento, ausencia de capacitación al personal del área de adquisiciones e inventarios y baja difusión de los procedimientos.
</t>
  </si>
  <si>
    <t>Establecer y aplicar controles efectivos a la  identificación y registro de los  bienes muebles institucionales.</t>
  </si>
  <si>
    <t xml:space="preserve">Realizar la toma física del inventario, mediante el proceso de marcación con tecnología vigente.
</t>
  </si>
  <si>
    <t>Proyecto de marcación implementado</t>
  </si>
  <si>
    <r>
      <t xml:space="preserve">Hallazgo vigencia 2013: 
</t>
    </r>
    <r>
      <rPr>
        <sz val="10"/>
        <color indexed="8"/>
        <rFont val="Arial Narrow"/>
        <family val="2"/>
      </rPr>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r>
    <r>
      <rPr>
        <b/>
        <sz val="10"/>
        <color indexed="8"/>
        <rFont val="Arial Narrow"/>
        <family val="2"/>
      </rPr>
      <t xml:space="preserve">Hallazgo vigencia 2019: 
</t>
    </r>
    <r>
      <rPr>
        <sz val="10"/>
        <color indexed="8"/>
        <rFont val="Arial Narrow"/>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 </t>
    </r>
  </si>
  <si>
    <t xml:space="preserve">Documentar, socializar y someter a aprobación de la Arquidiócesis de Popayán,   los protocolos para  seguimiento de las piezas patrimoniales, y construir un documento sobre el diagnóstico situacional y  requerimientos de apropiación, conservación y difusión por  la  Universidad  </t>
  </si>
  <si>
    <t>Documento diagnóstico y protocolos documentados, socializados y aprobados</t>
  </si>
  <si>
    <r>
      <rPr>
        <b/>
        <sz val="10"/>
        <color indexed="8"/>
        <rFont val="Arial Narrow"/>
        <family val="2"/>
      </rPr>
      <t xml:space="preserve">Hallazgos vigencia 2013: 
</t>
    </r>
    <r>
      <rPr>
        <sz val="10"/>
        <color indexed="8"/>
        <rFont val="Arial Narrow"/>
        <family val="2"/>
      </rPr>
      <t xml:space="preserve">
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0"/>
        <color rgb="FFFF0000"/>
        <rFont val="Arial Narrow"/>
        <family val="2"/>
      </rPr>
      <t xml:space="preserve"> </t>
    </r>
    <r>
      <rPr>
        <sz val="10"/>
        <rFont val="Arial Narrow"/>
        <family val="2"/>
      </rPr>
      <t>Sin embargo en el Acta de entrega que hizo al Banco de la República en 1982 por parte de la Universidad, se relacionan “elementos sin precio”, no permite tener certeza si están registrados o no en la contabilidad.</t>
    </r>
    <r>
      <rPr>
        <b/>
        <sz val="10"/>
        <color rgb="FFFF0000"/>
        <rFont val="Arial Narrow"/>
        <family val="2"/>
      </rPr>
      <t xml:space="preserve">
</t>
    </r>
    <r>
      <rPr>
        <sz val="10"/>
        <color indexed="8"/>
        <rFont val="Arial Narrow"/>
        <family val="2"/>
      </rPr>
      <t xml:space="preserve">
</t>
    </r>
    <r>
      <rPr>
        <b/>
        <sz val="10"/>
        <color indexed="8"/>
        <rFont val="Arial Narrow"/>
        <family val="2"/>
      </rPr>
      <t xml:space="preserve">Hallazgos vigencia 2019: 
</t>
    </r>
    <r>
      <rPr>
        <sz val="10"/>
        <color indexed="8"/>
        <rFont val="Arial Narrow"/>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t>
    </r>
  </si>
  <si>
    <t>Establecer mecanismos que conduzcan a la revelación contable de los  bienes de carácter históricos y Cultural en custodia de la Arquidòcesis de Popayán.</t>
  </si>
  <si>
    <t>Documentar, socializar y someter a aprobación de la Arquidiócesis de Popayán,   los protocolos de seguimiento de las piezas patrimoniales para  verificación de su existencia y valoración.</t>
  </si>
  <si>
    <t>Protocolos documentados y socializados</t>
  </si>
  <si>
    <r>
      <rPr>
        <b/>
        <sz val="10"/>
        <color indexed="8"/>
        <rFont val="Arial Narrow"/>
        <family val="2"/>
      </rPr>
      <t xml:space="preserve">Hallazgo vigencia 2013: 
</t>
    </r>
    <r>
      <rPr>
        <sz val="10"/>
        <color indexed="8"/>
        <rFont val="Arial Narrow"/>
        <family val="2"/>
      </rPr>
      <t xml:space="preserve">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t>
    </r>
    <r>
      <rPr>
        <b/>
        <sz val="10"/>
        <color indexed="8"/>
        <rFont val="Arial Narrow"/>
        <family val="2"/>
      </rPr>
      <t xml:space="preserve">Hallazgos vigencia 2019: 
</t>
    </r>
    <r>
      <rPr>
        <sz val="10"/>
        <color indexed="8"/>
        <rFont val="Arial Narrow"/>
        <family val="2"/>
      </rPr>
      <t xml:space="preserve">Aunque el reporte de avance es del 60% las acciones de mejora no se han cumplido según lo programado.
</t>
    </r>
  </si>
  <si>
    <t>Establecer y aplicar controles efectivos para el registro y seguimiento  de los bienes que han sido objeto de pérdida, hurto o daño.</t>
  </si>
  <si>
    <t>Auditorías CGR 2018 - 2019</t>
  </si>
  <si>
    <t>SEGUIMIENTO PLAN DE MEJORAMIENTO - CONTRALORÍA GENERAL DE LA REPÚBLICA AUDITORÍA VIGENCIA 2018 y 2019</t>
  </si>
  <si>
    <r>
      <t xml:space="preserve">Con Resolución 0342 de 2020, por la cual se reglamenta el Comité Técnico de Gestión Ambiental de la Universidad del Cauca.
</t>
    </r>
    <r>
      <rPr>
        <b/>
        <sz val="12"/>
        <rFont val="Arial Narrow"/>
        <family val="2"/>
      </rPr>
      <t>Evidencia:</t>
    </r>
    <r>
      <rPr>
        <sz val="12"/>
        <rFont val="Arial Narrow"/>
        <family val="2"/>
      </rPr>
      <t xml:space="preserve"> Resolución Rectoral 0342 de 2020. </t>
    </r>
  </si>
  <si>
    <r>
      <t xml:space="preserve">La Vicerrectoría de Cultura y Bienestar informa que en sesión del Consejo de Cultura y Bienestar se presentó el proyecto de reforma al Acuerdo 030 de 2015. Y se determinó socializarlo en los Consejos de Facultad, Comités y Colectivos Estudiantiles.  
</t>
    </r>
    <r>
      <rPr>
        <b/>
        <sz val="12"/>
        <rFont val="Arial"/>
        <family val="2"/>
      </rPr>
      <t xml:space="preserve">Observación OCI: </t>
    </r>
    <r>
      <rPr>
        <sz val="12"/>
        <rFont val="Arial"/>
        <family val="2"/>
      </rPr>
      <t xml:space="preserve">considerando que continúa pendiente el proceso de socialización y la presentación ante el Consejo Académico, la OCI estima un avance del 40%. </t>
    </r>
  </si>
  <si>
    <t>La mejora está supeditada a la ejecución de la actividad 1.</t>
  </si>
  <si>
    <r>
      <t xml:space="preserve">La Vicerrectoría de Cultura y Bienestar adelantó en conjunto con los estudiantes universitario el proyecto de reforma al Acuerdo 030 de 2003 reglamentario del programa de residencias. Igualmente se cuenta con una propuesta para reformar el Acuerdo 066 de 2008. 
</t>
    </r>
    <r>
      <rPr>
        <b/>
        <sz val="12"/>
        <rFont val="Arial"/>
        <family val="2"/>
      </rPr>
      <t xml:space="preserve">Observación OCI: </t>
    </r>
    <r>
      <rPr>
        <sz val="12"/>
        <rFont val="Arial"/>
        <family val="2"/>
      </rPr>
      <t xml:space="preserve">se asigna avance del 50%. 
Evidencia: disponible en archivo digital de la OCI. </t>
    </r>
  </si>
  <si>
    <r>
      <t xml:space="preserve">Para el fortalecimiento del servicio de cafeterías, la Supervisora elaboró proyecto de política de cafeterías, pendiente de revisión para iniciar procedimiento de aprobación. La OCI comunicó al Vicerrector de Cultura y Bienestar, respecto a la situación presentada con los puntos de venta ubicados en las Facultades, que al ofertar productos sin sujeción a las normas de buenas prácticas  de manufactura –BPM, generan riesgos respecto a la responsabilidad institucional y la falta de control. 
Igualmente se encuentra en revisión por la OCI de los planes de mejoramiento para las cafeterías enviados por la Profesional especializada responsable.
</t>
    </r>
    <r>
      <rPr>
        <b/>
        <sz val="12"/>
        <rFont val="Arial"/>
        <family val="2"/>
      </rPr>
      <t xml:space="preserve">Observación OCI: </t>
    </r>
    <r>
      <rPr>
        <sz val="12"/>
        <rFont val="Arial"/>
        <family val="2"/>
      </rPr>
      <t xml:space="preserve">No se informa de avance adicional corte diciembre de 2019, por lo que conserva el avance porcentual. </t>
    </r>
  </si>
  <si>
    <r>
      <t xml:space="preserve">Las información estadística de la deserción, se consolida con datos obtenidos del Sistema Integrado de Matricula y Control  Académico-SIMCA, sobre lo cual para cada periodo académico se determinan las líneas de acción a priorizar en el marco de la política de permanencia y graduación. Se suministró Plan de Acción 2019-2 que programa actividades para el manejo de la deserción.
</t>
    </r>
    <r>
      <rPr>
        <b/>
        <sz val="12"/>
        <rFont val="Arial"/>
        <family val="2"/>
      </rPr>
      <t xml:space="preserve">Recomendación: </t>
    </r>
    <r>
      <rPr>
        <sz val="12"/>
        <rFont val="Arial"/>
        <family val="2"/>
      </rPr>
      <t xml:space="preserve">Frente a la actividad N°12 consolidar y armonizar la información de deserción estudiantil con la Oficina de Planeación y Desarrollo Institucional, con el fin de disponer de datos integrales y únicos. 
o Publicar la información de deserción estudiantil. 
</t>
    </r>
    <r>
      <rPr>
        <b/>
        <sz val="12"/>
        <rFont val="Arial"/>
        <family val="2"/>
      </rPr>
      <t xml:space="preserve">Observación OCI: </t>
    </r>
    <r>
      <rPr>
        <sz val="12"/>
        <rFont val="Arial"/>
        <family val="2"/>
      </rPr>
      <t xml:space="preserve">Dentro de la información facilitada no se observa avancel adicional al alcanzado con corte a diciembre de 2019.  </t>
    </r>
  </si>
  <si>
    <r>
      <t xml:space="preserve">Con el apoyo de la gestora de calidad del Proceso Gestión de la Cultura y Bienestar, se está adelantado un ejercicio de depuración de los formatos publicados por la División de Gestión de Salud Integral y Desarrollo Humano.  
Se evidenció en el formato de solicitud de creación, modificación o baja de documentos con fecha de aprobación de 23/07/2019, la División de Salud Integral y Desarrollo Humano requirió elaborar (1) un formato, actualizar (23) veintitrés y dar de baja a (2) dos. 
</t>
    </r>
    <r>
      <rPr>
        <b/>
        <sz val="12"/>
        <rFont val="Arial"/>
        <family val="2"/>
      </rPr>
      <t xml:space="preserve">Observación OCI:  </t>
    </r>
    <r>
      <rPr>
        <sz val="12"/>
        <rFont val="Arial"/>
        <family val="2"/>
      </rPr>
      <t xml:space="preserve">Dentro de la información facilitada no se observa avancel adicional al alcanzado con corte a diciembre de 2019.
</t>
    </r>
  </si>
  <si>
    <t xml:space="preserve">El propósito de la actividad es centralizar y unificar las actividades que desarrollan los procedimientos del proceso Gestión de la Cultura y Bienestar, para lograr ejercer control respecto de la ejecución presupuestal. 
Con las evidencia y el reporte realizado corte junio de 2020, no se logra este objetivo, con lo que la mejora resultaría inefectiva.  </t>
  </si>
  <si>
    <t xml:space="preserve">Sin avance: La OCI solicitará las actas de seguimiento del Área de Gestión Documental para identificar el estado actual de los archivos del Proceso Gestión del Cultura y Bienestar. </t>
  </si>
  <si>
    <r>
      <t xml:space="preserve">Sin reporte de avance excepto que se informa sobre la auditoría realizada por el Área de Gestión Documental. 
</t>
    </r>
    <r>
      <rPr>
        <b/>
        <sz val="12"/>
        <rFont val="Arial"/>
        <family val="2"/>
      </rPr>
      <t xml:space="preserve">Observación OCI: </t>
    </r>
    <r>
      <rPr>
        <sz val="12"/>
        <rFont val="Arial"/>
        <family val="2"/>
      </rPr>
      <t>Dentro de la información facilitada no se observa avancel adicional al alcanzado con corte a diciembre de 2019.</t>
    </r>
    <r>
      <rPr>
        <b/>
        <sz val="12"/>
        <rFont val="Arial"/>
        <family val="2"/>
      </rPr>
      <t xml:space="preserve">
</t>
    </r>
  </si>
  <si>
    <t>OBSERVACIÓN 1: Los Acuerdos 006 y 007 de 2006 en materia de gestión del talento humano, se encuentran sin actualizar a la luz de nuevas normas aplicables en cuanto a planes estratégicos del talento humano, manual de funciones, provisión de cargos de carrera, reubicación aplicable a planta global, liquidaciones de salario y prestaciones sociales (Decreto 1083 de 2015).</t>
  </si>
  <si>
    <t>La normas internas no se ajustan a las Nuevas normas aplicables en cuanto a planes estratégicos del talento humano</t>
  </si>
  <si>
    <t>Ajustar las normas relativas a gestión del talento humano</t>
  </si>
  <si>
    <t>Modificar los acuerdos 006 y 007 de 2006</t>
  </si>
  <si>
    <t>acuerdos modificados</t>
  </si>
  <si>
    <t xml:space="preserve">OBSERVACIÓN 46: La Universidad cuenta con el Acuerdo 006 de 2006 que crea y reglamenta el Sistema de Carrera Administrativa, cuya operatividad es deficiente como herramienta de soporte adecuado al proceso de gestión estratégica del talento humano, a partir de su ingreso y desarrollo bajo el principio del mérito. </t>
  </si>
  <si>
    <t>OBSERVACIÓN 58 - 59: Se insiste en la aplicación de los procedimientos aprobados en los Acuerdo 006 y 007 de 2006, así como el Decreto 1042 de 1978.</t>
  </si>
  <si>
    <t xml:space="preserve">Interpretación errada de la normatividad </t>
  </si>
  <si>
    <t>Ajustar las acciones a los conceptos normativos y a los acuerdos 006 y 007 de 2006</t>
  </si>
  <si>
    <t>Ajustar las acciones a los conceptos de la Función Publica y demás normatividad interna, se dará a conocer previamente a los servidores públicos el cambio y a partir de la notificación, se implementará la aplicación.</t>
  </si>
  <si>
    <t>OBSERVACIÓN 4: El Acuerdo 085 de 2008 que reglamenta el otorgamiento de estímulos para personal activo, ocasional, catedrático, pensionados y estudiantes regulares, no se ajusta a la Constitución Política, a las normas nacionales (Decreto 1083 del 2015), y a los acuerdos internos (Acuerdo 006 del 2006), como elemento para el desarrollo de los planes de bienestar e incentivos; su ambigüedad ha dado pie a múltiples interpretaciones, entre otras, hacer extensibles sus beneficios a empleados provisionales (transitorios), a conceder incentivos sin respaldo en estudios técnicos de necesidades de las dependencias, y reconocimientos sin tener en cuenta el buen desempeño de los empleados de carrera.</t>
  </si>
  <si>
    <t xml:space="preserve">No se evidencia ajuste entre la normatividad interna y externa </t>
  </si>
  <si>
    <t>Modificar  el Acuerdo 085 de 2008, en lo relativo a estímulos para admnistrativos</t>
  </si>
  <si>
    <t>OBSERVACIÓN 5: Presentan debilidades metodológicas de construcción, no se apegan a la normativa que los regula, ni se encuentran ajustados a la nueva denominación del Mapa de Procesos “Gestión Administrativa y Financiera” (Resolución R- 104 de 2018), lo que en algunos casos les impide ser referentes de operación</t>
  </si>
  <si>
    <t>Los procedimientos no se han actualizado conforme a las mejoras de las actividades en el contexto real administrativo.</t>
  </si>
  <si>
    <t>Revisar y Actualizar los procedimientos relativos al manejo del talento humano</t>
  </si>
  <si>
    <t>Revisar los procedimientos documentados en el proceso de Gestión del Talento Humano, para verificar si están o no ajustados a la nueva denominación del Mapa de Procesos “Gestión Administrativa y Financiera”. Si es el caso, ralizar ajuste y actualización. (PA-GA-5.1-PR-3 "Liquidación de Nómina", PA-GA-5.1-PR-11 "Induccción y Reinducción Conoce tu Universsidad", PA-GA-5.1-PR-12 "Capacitación y Formación", PA-GA-5.1-PR-14 "Bienestar Laboral e Incentivos", PA-GA-5.1-PR-16 "Evauación del desempeño de empleado de carrera administrativa", PA-GA-5.1-PR-21 "Retiro de Funcionarios", PA-GA-5.1-PR-24 "Solicitud de permiso remunerado para ausentarse del área de trabajo", PA-GA-5.1-PR-27 "Entrega de Cargo por Traslado", PA-GA-5.1-PR-26 "Solicitud de Suspensión o disfrute de Vacaciones", PA-GA-5.1-PR-25 "Solicitud de retiro parcial o definitivo de cesantías", PA-GA-5.1-PR-23 "Horas extras, dominicales, festivos, y Recargos Nocturnos", PA-GA-5.1-PR-17 "Actualización y cobro de cuotas partes pensiones a favor").</t>
  </si>
  <si>
    <t>OBSERVACIÓN 60: Frente a las licencias ordinarias (Acuerdo 007 de 2006 y Art. 2.2.5.5.5. del Decreto 1083 de 2015 modificado por el 648 de 2017), se encontró que:
• No se ha documentado el procedimiento.
• No se provisionan todos los cargos de las licencias no remuneradas, en garantía de la continuidad de la prestación del servicio.
• La normativa interna no regula la provisión temporal de los cargos que se otorgan por licencias ordinarias, evidenciando nombramientos provisionales por 9 días o hasta 3 meses.
• La resolución de autorización carece de motivación, y se fundamenta en la parte resolutiva.                                                                                                                                            • Solicitudes posteriores a su otorgamiento.</t>
  </si>
  <si>
    <t>No hay un procedimiento documentado, por los vacíos en la normatividad.</t>
  </si>
  <si>
    <t>Plantear una propuesta de procedimiento</t>
  </si>
  <si>
    <t>Revisión de la normatividad existente, interna y externa que permita el planteamiento ajustado a ello, de un procedimiento frente a las licencias ordinarias.</t>
  </si>
  <si>
    <t>Normatividad revisada.
Procedimiento documentado</t>
  </si>
  <si>
    <t>OBSERVACIÓN 61:  La licencia se autoriza de oficio o a solitud de parte debido a incapacidad médica expedida por competente, y debe constar en acto administrativo motivado, (Acuerdo 007 de 2007 y Art. 2.2.5.5.11 del Decreto 1083 de 2015 modificado por el 648 de 2017), se encuentra:
 No se ha documentado el procedimiento.
 No se provisionan todos los cargos en garantía de la continuidad del servicio, cuando las licencias superan los 30 días.
 Carpetas C.C. 10294423 y 10295400: para el otorgamiento de la licencia de paternidad no se evidencia copia de la solicitud y certificado de nacido vivo o copia simple del registro civil de nacimiento.</t>
  </si>
  <si>
    <t>No hay un procedimiento documentado</t>
  </si>
  <si>
    <t xml:space="preserve">Revisar de la normatividad existente, interna y externa que permita el planteamiento del procedimiento, frente a las licencias enfermedad, maternidad y paternidad . </t>
  </si>
  <si>
    <t>OBSERVACIÓN 68:  El permiso para docencia no considera las condiciones reglamentarias de otorgamiento.
 Sin formalización de controles y registros consolidados sobre la concesión. 
 Según los reportes SIMCA 23 servidores orientan clases en programas de pregrado de la Universidad.
 Sin evidencia de solicitudes, estudios de viabilidad sobre las incidencias en la prestación del servicio, resoluciones de permiso y plan de recuperación del tiempo concedido.</t>
  </si>
  <si>
    <t>No se realiza regsitro para el seguimiento y justificación de algunas solicitudes de permiso</t>
  </si>
  <si>
    <t>No se realiza regsitro para el seguimiento y justificación de algunas solicitudes de permiso, armonizando con la normatividad y los controles necesarios</t>
  </si>
  <si>
    <t>Resgistro de relación de servidores catedráticos</t>
  </si>
  <si>
    <t>OBSERVACIÓN 72: 
 Sin motivación los actos de suspensión y reconocimiento de vacaciones. 
 Sin motivación reconocimiento en dinero de vacaciones; p.ej. Resolución -VADM 0095 del 27/01/2017.
 Solicitud de suspensión de vacaciones posterior a la expedición del acto Resolución -VADM 1918/16 del 23/06/16 y solicitud del 24/06/16.
 Autorización de suspensión anterior a la solicitud, p.ej. solicitud del 22/06/2017 y aprobación Resolución - VADM 1777 del 14/06/17 sin firma, ni especificidad de labores durante la suspensión. 
 La R-VADM 2933 del 7/07/2018 sin motivación, expedición anterior al recibido del 12/07/2018, no especifica número de días.</t>
  </si>
  <si>
    <t xml:space="preserve">Algunas dependencias por necesidad del servicio deben suspender las vacaciones de algunos de sus empleados en el transcurso de las mismas, por tal razón las solicitudes llegan extemporáneas </t>
  </si>
  <si>
    <t xml:space="preserve">Realizar Mejora de procedimiento y solicitud de concepto jurídico para motivar la suspensión de vacaciones </t>
  </si>
  <si>
    <t xml:space="preserve">Tomar las medidas correctivas, teniendo en cuenta las solicitudes y soportes que sustenten la motivación de la suspensión de vacaciones de manera planificada y ajustada a los tiempos </t>
  </si>
  <si>
    <t xml:space="preserve">Minuta de solicitud de suspensión de vacaciones  ajustada y control de resgistro
</t>
  </si>
  <si>
    <t>OBSERVACIÓN 6: Los trámites expuestos no se han reportado al SUIT para su publicación en el portal web NO+FILAS (Ley 962 de 2005, Ley 1474 de 2011, el Decreto Ley 019 de 2012 y Resolución no.1099 de 2017 del DAFP).</t>
  </si>
  <si>
    <t>Desconocimiento de tiempos para la realización de reportes al SUIT</t>
  </si>
  <si>
    <t>Reportar la los trámites relativas al manejo del talento humano</t>
  </si>
  <si>
    <t>Reportar los trámites (PA-GA-5.1-PR-2 Expedición de Certificados Laborales y PA-GA-5.1-PR-25 Solicitud de Retiro Parcial o Definitivo de Cesantías) al SUIT, de acuerdo al procedimiento indicado por este, entregando la información pertinente a la dependencia encargada de la actualización en la plataforma mencionada.</t>
  </si>
  <si>
    <t>Trámites Reportados</t>
  </si>
  <si>
    <t>OBSERVACIÓN 7: Carencia de procedimientos documentados que desarrollan los Acuerdos internos referentes a situaciones administrativas cotidianas en la gestión del talento humano: autorizaciones para estudio; ejercicio de docencia dentro y fuera de la Universidad; licencias ordinarias, por luto, maternidad y paternidad; comisiones de estudio y contraprestación de servicios; comisiones de servicio y para desempeñar cargos de libre nombramiento y remoción o de periodo fijo; encargos y delegación de funciones.</t>
  </si>
  <si>
    <t xml:space="preserve">Falta personal de apoyo, para la documentación de los procedimientos </t>
  </si>
  <si>
    <t xml:space="preserve">Crear procedimientos </t>
  </si>
  <si>
    <t>Gestionar personal de apoyo y asesoría para agilizar las actividades de documentación, actualización y creación de los procedimientos que corresponden al subproceso de Gestión del Talento Humano., que son mencionados en la presente observación (·#7).</t>
  </si>
  <si>
    <t xml:space="preserve">Procedimientos documentados </t>
  </si>
  <si>
    <t>OBSERVACIÓN 14: No propende por implementar estrategias gubernamentales como estado joven y teletrabajo.</t>
  </si>
  <si>
    <t xml:space="preserve">No existe pleno conocimiento  de los procesos para la formalización </t>
  </si>
  <si>
    <t>Proponer Implementación</t>
  </si>
  <si>
    <t xml:space="preserve">Proponer a quien corresponda la Implementación de la estrategia Estado Joven, con el fin de que se evalúe su viabilidad y materialización. </t>
  </si>
  <si>
    <t>Oficio propuesta</t>
  </si>
  <si>
    <t>OBSERVACIÓN 15: El Plan no determina los beneficios exclusivos para empleados de carrera, considerados legalmente con preferencia y exclusividad frente a algunos derechos laborales. 
Se diseñó bajo 8 puntos:
• Incentivo técnico por esfuerzo laboral sobresaliente
• Estímulo por participación deportiva y/o cultural 
• Reconocimiento público 
• Incentivo disfrute de matrimonio
• Inventivo bono consumible cumpleaños
• Incentivos labor meritoria
• Estímulo Académico Pregrado y Posgrado
• Estímulos Becas Posgrado</t>
  </si>
  <si>
    <t>El SIGLA se plantea bajo principios de Derecho de Igualdad</t>
  </si>
  <si>
    <t xml:space="preserve">Proponer estrategias </t>
  </si>
  <si>
    <t>Proponer estategias dentro de las actividades del Plan de Incentivos, por medio de las cuales se le de prioridad a los empleados públicos de Carrera Administrativa antes de los cargos nombrados en provisionalidad</t>
  </si>
  <si>
    <t>Propuesta para comité del SIGLA
(Oficio)</t>
  </si>
  <si>
    <t>OBSERVACIÓN 20: La persona con C.C. 1061534460 cargo: 4169-18 destino 116, fue vinculada por 8 días (15/02/2019 al 22/02/2019), situación no prevista en los Acuerdos 006 y 007 de 2006</t>
  </si>
  <si>
    <t>Deficientes controles en la vinculación de perosnal</t>
  </si>
  <si>
    <t xml:space="preserve">Afianzar los conocimientoss en los lineamientos para vacancias temporales inferiores a un mes </t>
  </si>
  <si>
    <t>Socializar los lineamientos sobre vacancias temporales</t>
  </si>
  <si>
    <t>Comunicado  y/o Reinducción realizada</t>
  </si>
  <si>
    <t xml:space="preserve">OBSERVACION 23:Asignación de funciones que no se compadecen con la naturaleza del cargo y/o por fuera del manual de funciones y competencias, lo cual genera riesgos de cumplimiento a principios constitucionales y legales (CP Art. 122 y Decreto 1083 de 2015).  Dicha situación la encontramos
</t>
  </si>
  <si>
    <t xml:space="preserve">Desconocimiento del nuevo Manual especifico de Funciones y Competencias laborales </t>
  </si>
  <si>
    <t>Reinducción a Empleados Públicos Administrativos</t>
  </si>
  <si>
    <t>Realizar reinducción con la socialización del Manual de Funciones / Socialización en las dependencias relacionadas en la Observación 23 del Informe. (Tabla 6).</t>
  </si>
  <si>
    <t>Reuniones realizadas</t>
  </si>
  <si>
    <t xml:space="preserve">OBSERVACIÓN 24: Con referencia a la estructura orgánica aprobada por Acuerdo 0105 de 1993, base para la ubicación del talento humano, la construcción del manual de funciones y competencias y el establecimiento de centros de costos, se encuentran algunas inconsistencias: (...)
</t>
  </si>
  <si>
    <t>Los lideres de procesos no tienen en cuenta la normatividad existente y la actualización de la misma</t>
  </si>
  <si>
    <t xml:space="preserve">Revisión de la normatividad existente para analizar los cambios si es del caso. Realizar socialización de la estructura orgánica a las diferentes dependencias. La revisión de la normatividad se hará con el apoyo de la Secretaría General y la Oficina Jurídica. Socialización con lideres de proceso </t>
  </si>
  <si>
    <t xml:space="preserve">OBSERVACIÓN 25: De la información recabada sobre la adscripción por dependencias lograda en el 80% del total de servidores, se encontró el reconocimiento y operación de dependencias inexistentes en la Estructura Orgánica del Acuerdo 0105; cargos no contemplados en la planta administrativa, y servidores públicos y contratistas asignados a funciones sin normalizar, entre ellas: Museo Historia Natural, Almacén Música Facultad Artes, Almacén Artes Facultad Artes, Mantenimiento Artes Facultad Artes, Mantenimiento Facultad de Ciencias de la Salud, Posgrados Facultad de Ciencias de la Salud, Convenios Facultad de Ciencias de la Salud, Facturación Facultad de Ciencias de la Salud, Laboratorio Inmunología Facultad de Ciencias de la Salud, Laboratorio Simulación Facultad de Ciencias de la Salud, Planta Piloto de Alimentos Facultad de Ciencias Agrarias, Finca “La Rejoya” Facultad de Ciencias Agrarias, Finca “La Sultana” Facultad de Ciencias Agrarias, Almacén Topografía Facultad de Ingeniería Civil, Laboratorio de Estructuras Facultad de Ingeniería Civil, Laboratorio de Hidráulica Facultad de Ingeniería Civil, Laboratorio de Ingeniería Ambiental Facultad de Ingeniería Civil, Laboratorio de Materiales, Suelos y Pavimentos Facultad de Ingeniería Civil y Centro de Escritura. </t>
  </si>
  <si>
    <t xml:space="preserve">OBSERVACIÓN 30: El Cargo de Profesional Especializado 2028-15 de libre nombramiento adscrito a la División de Admisiones, Registro y Control Académico-DARCA, fue reubicado a la Vicerrectoría Académica, afectando la estructura del manual de funciones, que lo contempla como un cargo estático para la DARCA. </t>
  </si>
  <si>
    <t>Se reubica al funcionario por enfermedad laboral</t>
  </si>
  <si>
    <t>Realizar seguimiento al empelado público reubicado</t>
  </si>
  <si>
    <t>Diagnóstico realizado y  registro de seguimiento  de mejoras implementadas</t>
  </si>
  <si>
    <t>OBSERVACIÓN 36: Se utiliza la figura de “nombramiento” para designar en comisión a docentes para ejercer cargos de Vicerrectores, Decanos, Directores de Centro y Profesionales Especializados, situación incompatible con su cargo docente de planta (CP. Arts.122, 123 y 125 Decreto 1083 de 2015).</t>
  </si>
  <si>
    <t>No hay claridad en la aplicación de algunos términos de la normatividad al utilizarlos en actos administrativos y Los modelos de Actos Administrativos manejados en al División no han sido actualizados en la técnica jurídica y en la normatividad referente a cada caso.</t>
  </si>
  <si>
    <t>Ajustar modelos de Actos Administrativos</t>
  </si>
  <si>
    <t>Expedir actos admnistrativos sobre comisiones en cargos admnistrativos conforme al Acuerdo 024 de 1993 y 007 de 2006</t>
  </si>
  <si>
    <t>Minutas de Actos Administrativos ajustados</t>
  </si>
  <si>
    <t>OBSERVACIÓN 37: Los actos administrativos carecen de técnica jurídica en su construcción, con lo que el enunciado de algunos expresa en su encabezado la frase: “Por el cual se ordena una medida administrativa”; y las comisiones son atemporales en contravía de lo dispuesto en los Arts. 118 y 129 del Acuerdo 024 de 1994 o Estatuto Profesoral.</t>
  </si>
  <si>
    <t>Revisar normatividad y términos juridicos a utilizar en los Actos Administrativos expedidos por la División de Gestión del Talento Humano.</t>
  </si>
  <si>
    <t xml:space="preserve">OBSERVACIÓN 38: El Acto Administrativo que provee el empleo de Director del Centro de regionalización, usa inapropiadamente la figura de asignación de funciones a un Docente, sin señalar la nomenclatura del empleo, su duración y la situación académico administrativa que se genera. </t>
  </si>
  <si>
    <t>OBSERVACIÓN 41:  Terminación de relación laboral contractual de forma indebida, p.ej. Resolución R- 949 de 10/10/2018 acepta la renuncia de trabajador, sin motivación ni soportes, con desconocimiento de su vinculación contractual.</t>
  </si>
  <si>
    <t>OBSERVACIÓN 46: Frente a los actos administrativos de ingreso y retiro, se encontró desapego a la Ley 1437 de 2011 y Decreto 1083 de 2015, en cuanto a:
• Resoluciones de retiro del servicio sin motivación. 
• La intención del nombramiento se describe de manera inconsistente erróneamente, como, por ejemplo, “Por la cual se ordena una medida administrativa” o “Por la cual se ordena un nombramiento en propiedad” recayendo en un empleado provisional o de libre nombramiento.
• Los actos administrativos de nombramiento, en su resuelve, no determinan la asignación básica del empleo al momento de la vinculación, y en su considerando no justifica el cumplimiento de requisitos. 
• Los actos de nombramiento en provisionalidad no aclaran si la vacancia es definitiva o temporal, ni referencia el CDP que cubrirá los costos.
• Los actos de nombramiento en provisionalidad y de libre nombramiento carecen de motivación, y su considerando no menciona el tiempo, tipo de cargo, naturaleza y relación dentro del manual de funciones y competencias: p.ej: la Resolución R-1280 del 16/11/2017 en el cargo de Profesional Universitaria 2044-5. 
• Actos de nombramiento adolecen de técnica jurídica en las motivaciones, y algunos llevan condicionamientos no previstos en normas internas o externas desnaturalizando el tipo de empleo; p.ej: periodo de prueba de tres (3) meses en los provisionales.</t>
  </si>
  <si>
    <t>OBSERVACIÓN 74: Sobre los actos en general, se encuentra que:
 Incumplen las disposiciones contenidas en los acuerdos internos reglamentarios.
 Carecen de motivación y su considerando no relaciona el tipo de cargo, la naturaleza y su relación dentro del manual de Funciones y Competencias.
 No distinguen si dicho acto se efectúa en razón a vacante definitiva o temporal del cargo.</t>
  </si>
  <si>
    <t>OBSERVACIÓN 31: Pese a que la Universidad del Cauca cuenta con personal de Carrera pre-pensionado o con cumplimiento de requisitos de pensión y con un alto porcentaje de decrecimiento, no ha implementado estrategias de relevo generacional, ni preparación para su retiro en cumplimiento del Decreto 1083 de 2015.</t>
  </si>
  <si>
    <t>Falta de estrategias y actividades frente al tema de prepensionados</t>
  </si>
  <si>
    <t xml:space="preserve">Actualizar y Plantear estrategia de relevo generacional y actividades de preparación para el retiro </t>
  </si>
  <si>
    <t>Estudiar las anteriores estrategias que la Universidad del Cauca venia trabajando frente apre-pensionados, adicional al tema de relevo generacional para plantear la estrategia pertinente y actualizar el cumplimiento al decreto 1083 de 2015.</t>
  </si>
  <si>
    <t>Estrategia de seguimiento a pre-pensionados y relevo generacional.</t>
  </si>
  <si>
    <t>OBSERVACIÓN 42: No se evidencia el cumplimiento de las actuaciones de inducción, empalmes y notificación del acto administrativo de nombramiento, aceptación del cargo y suscripción del compromiso de confidencialidad cuando aplica (Acuerdo 007 de 2006 y Decreto 1083 de 2015).</t>
  </si>
  <si>
    <t>Se ha venido realizando las primeras acciones que se mencionan en la observación, las cuales al momento de la auditoria no se revisaron los documentos que lo evidencia, en cuanto al acta de compromiso no se aplica por el desconocimiento de la normatividad</t>
  </si>
  <si>
    <t xml:space="preserve">Documentar el procedimiento y normatividad </t>
  </si>
  <si>
    <t>Documentar el cumplimiento de las actuaciones de conformidad con la normatividad interna y externa que dispone las pautas adecuadas y procedimientos pertinentes.</t>
  </si>
  <si>
    <t>OBSERVACIÓN 38: Se asignan funciones administrativas de nivel directivo a personal de planta docente, sin embargo, la asignación de funciones sólo se puede realizar respecto de cargos de la misma naturaleza; es limitada en el tiempo y se refiere a un marco funcional y concreto relacionado directamente con el cargo. (Sentencia T-105 de 2002 de la Corte Constitucional y Art. 2.2.5.5.52 del Decreto 1083 de 2015 modificado por el 648 de 2017).</t>
  </si>
  <si>
    <t>No hay claridad en el concepto de asignación de funciones administrativas</t>
  </si>
  <si>
    <t>Afianzar los conocimientoss en los lineamientos sobre la asignación de funciones en el empleo público</t>
  </si>
  <si>
    <t>Capcacitación en normatividad acerca de la asignación de funciones en el empleo público</t>
  </si>
  <si>
    <t>capacitación realizada</t>
  </si>
  <si>
    <t>OBSERVACIÓN 39: Docente ostenta 2 cargos académico – administrativo durante el 01 de agosto y el 12 de septiembre de 2017 (Director de Centro y Decano), según Resoluciones Superiores 043 y 049 de 2017.</t>
  </si>
  <si>
    <t xml:space="preserve">No hubo revisión de procesos para la asignación de cargo </t>
  </si>
  <si>
    <t xml:space="preserve">Revisar y Ajustar procedimientos  </t>
  </si>
  <si>
    <t xml:space="preserve">Revisar procedimientos y normas para el momento que se vaya asignar funciones administrativas a personal docente, implementando un instrumento de control. </t>
  </si>
  <si>
    <t>Controles implemntados a las funciones admnistrativas</t>
  </si>
  <si>
    <t>OBSERVACIÓN 40:  Las carpetas de historias laborales presentan falta de algunos tipos documentales</t>
  </si>
  <si>
    <t xml:space="preserve">Vinculaciones Antiguas que no requerían en su momento formatos que se usan actualmente </t>
  </si>
  <si>
    <t>Actualizar historias laborales</t>
  </si>
  <si>
    <t xml:space="preserve">Formular plan de trabajo de Organización Documental para cumplir con los procesos </t>
  </si>
  <si>
    <t>Historias laborales ajustadas</t>
  </si>
  <si>
    <t>OBSERVACIÓN 44: El 78,21% de las carpetas no cuentan con declaración Juramentada de bienes y rentas actualizada a 2018 (Acuerdo 007 de 2006 y Decreto 1083 de 2015).</t>
  </si>
  <si>
    <t>A pesar de la difusión realizada través de la página web, donde se menciona la obligatoriedad de cumplimento, un porcentaje muy bajo de los docentes y funcionarios entregan en forma física la declaración en esta Dependencia.</t>
  </si>
  <si>
    <t>Solicitar la entrega de Declaración de bienes y rentas: Coordinar con jefes de dependencia, jefes de departamento, coordinadores de centro, y empleados con personal a cargo, para que se replique la información difundida por la División de Gestión del Talento Humano, sobre el requisito legal de entrega de la declaración.</t>
  </si>
  <si>
    <t>OBSERVACIÓN 45 Ausencia de registros de examen de ingreso a cargos de libre nombramiento y remoción o para de personal provisional vinculado que asume nuevos cargos de planta (Acuerdo 007 de 2006 y Decreto 1083 de 2015).</t>
  </si>
  <si>
    <t>Retraso en la actualización de las hojas de vida, ya que los exámenes pre ocupacionales  son emitidos por el Área de Seguridad y Salud en el Trabajo, sólo que falta su disposición final en la historia laboral.</t>
  </si>
  <si>
    <t>Disponer en las historias laborales los exámenes una vez hayan sido entregados - Plan de trabajo, organización documental.</t>
  </si>
  <si>
    <t>OBSERVACIÓN 60:  • La carpeta cédula 25274265 no contiene soportes a licencia de dos meses, desde el 1/12/2016 hasta 31/01/2017 y se autoriza por oficio de Rectoría 2-92/1308 de 21/11/2016.
• La carpeta cédula 34330643 concedida con Resolución R- 519 de 22/05/2017 sin soportes de solicitud.
• En ninguna carpeta se encuentra documentos relacionados con estudios para su otorgamiento.</t>
  </si>
  <si>
    <t>Retraso en la actualización de las historias laborales</t>
  </si>
  <si>
    <t xml:space="preserve">Realizar el plan de trabajo para la gestión documental, Disponer en las historias laborales los documentos que soporten los permisos </t>
  </si>
  <si>
    <t xml:space="preserve">OBSERVACIÓN 87: Los controles hacen parte del mínimo que hacer de la dependencia, con lo que no contrarrestan por si solos las causas del riesgo. 
El ejercicio auditor muestra que el control no se aplica, al constatar en las historias laborales la falta de algunos soportes de análisis ( PA-GA-5.1-FOR-44).
</t>
  </si>
  <si>
    <t>Falta de controles adicionales al Plan de Gestión documental</t>
  </si>
  <si>
    <t>Plan de Trabajo ejecutado</t>
  </si>
  <si>
    <t>OBSERVACIÓN 88: • Documentos diligenciados a lápiz, (Formato de Cumplimiento de requisitos)
• Certificación de experiencia sin firmas
• Faltan firmas en solicitudes de suspensión de vacaciones.
• Duplicidad de documentos en historias laborales. 
• Historias laborales parcialmente actualizadas y sin tipos documentales establecidos en la Tabla de Retención Documental.</t>
  </si>
  <si>
    <t>Retraso en la actualización y revisión de las Historias Laborales, sólo que falta disposición final</t>
  </si>
  <si>
    <t>Plan de trabajo, organización documental</t>
  </si>
  <si>
    <t>Revisar los documentos que reposan en las hojas de vida, para corregir si hay alteraciones que nos correspondan, de igual manera actualizar los documentos que se deben relacionar según la Tabla de Retención Documental</t>
  </si>
  <si>
    <t>OBSERVACIÓN 48:  Sobre la rotación se encontró que:
 No se encuentran registros sobre antecedentes individuales de rotación del personal, excepto por el acto administrativo que la ordena o reconoce.
 No se realiza un análisis sobre las dependencias que presentan mayor frecuencia de rotación del personal, frente a sus causas y soluciones.
 No se cuenta con estadísticas de rotación por funcionario, ni registros de análisis y seguimiento a sus causas con sus acciones de manejo.
 Se aplican indistintamente las figuras de reubicación del cargo y reubicación del personal por vacancia definitiva de empleos, con movimiento de cargos a través del encargo o de nombramientos provisionales, sin justificaciones en estudios de necesidad del servicio de las dependencias involucradas, y sin modificación de funciones del encargado o nombrado.</t>
  </si>
  <si>
    <t>no se detectó la necesidad de documentar o registrar la rotación y reubicación, más allá del regsitro de novedad nómina o actualización de datos en sistemas de recursos humanos.</t>
  </si>
  <si>
    <t xml:space="preserve">Plantear una estrategia para hacer el seguimiento a las rotaciones y reubicaciones </t>
  </si>
  <si>
    <t>Estrategia de seguimiento  implementada</t>
  </si>
  <si>
    <t>OBSERVACIÓN 50: En la reubicación de empleados públicos se encontró:
• De las historias laborales revisadas 18 servidores fueron reubicados, sin embargo, no se encontró evidencia de dichos actos en 27,7%.
• Procedimiento de reubicación de empleados que no cuentan con soportes acerca de: requerimientos de dependencias o procesos, estudio de perfiles frente al cargo y funciones, registro de análisis de planta; estudios médicos ocupacionales que la avalen, análisis de requisitos para desempeñarse en la nueva dependencia, empalme y reinducción de quien asumirá sus funciones.</t>
  </si>
  <si>
    <t>:OBSERVACIÓN 51: • Un 16% (11) Trabajadores Oficiales han sido reubicados por razones de salud, a través de oficios o actos administrativos, de los cuales siete (7) desempeñan actividades de archivo o secretaría, alterando la categoría de servidor.
• Las reubicaciones de trabajadores oficiales no cuentan con estudios previos de necesidades de las dependencias y análisis de la adecuación de perfiles profesionales.
• Se asignan funciones propias de un empleo público a trabajadores oficiales a través de oficios, sin dejar registro en los contratos de trabajo, sobre sus nuevas condiciones.
• Se encontraron 2 reubicaciones mediante acto administrativo (Resoluciones).</t>
  </si>
  <si>
    <t xml:space="preserve">No hay un Plan que direccione la reubicación de Trabajadores Oficiales por razones de salud </t>
  </si>
  <si>
    <t>OBSERVACIÓN 64: No se maneja el procedimiento establecido en la Ley 1635 de 2013 que regula licencias por luto, en cuanto a su otorgamiento y requisitos</t>
  </si>
  <si>
    <t xml:space="preserve">Aplicación errada de la normatividad </t>
  </si>
  <si>
    <t>Ajustar las actividades  otorgamiento de licencias</t>
  </si>
  <si>
    <t>Ajustar las actividades de otorgamiento de licencias por luto teniendo en cuenta los conceptos de  normatividad pertinente, se dará a conocer previamente a los servidores públicos el cambio y a partir de la notificación, se implementará la aplicación.</t>
  </si>
  <si>
    <t>Relación de registros de licencias</t>
  </si>
  <si>
    <t>OBSERVACIÓN 65:  No se cuenta con registros consolidados sobre su otorgamiento.
 La Resolución R- 041 de 14/09/2018 no relaciona el destino de la comisión siendo en el exterior; se identifica como Directora del Centro de Investigaciones Históricas siendo Profesional Universitaria 2044-5. Sin evidencia de solicitud, invitaciones y soportes que justifiquen su aprobación.</t>
  </si>
  <si>
    <t>La solicitud de comisión en el exterior se realizan al Consejo Superior, instancia a la cual llegan los soportes necesarios para su aprobación, por tal razón en la Historia Laboral solo reposa la Resolución mencionada con la aprobación del permiso por parte del Rector</t>
  </si>
  <si>
    <t>Hacer seguimiento a las solicitudes en el exterior</t>
  </si>
  <si>
    <t xml:space="preserve">Hacer seguimiento a la solicitudes y verificar que se Toman las medidas normativas. Teniendo en cuenta los compromisos y soportes que sustenten los permisos </t>
  </si>
  <si>
    <t>Relación de registros de licencias permiso o comisión</t>
  </si>
  <si>
    <t>OBSERVACIÓN 66: • No se aplican controles ni registros centralizados sobre esta situación.
• Se reconocen hasta un mes después de gestionada la solicitud. p.ej.  Resolución - VADM 2514 del 06/09/2017, para permisos otorgados el 10 y 11/08/17
• El formato PA-GA-5.1-FOR-7 (permiso de un día) asigna al jefe inmediato la atribución de conceder permisos remunerados, con desconocimiento de competencias funcionales que se atribuyen al Rector o a su delegado. 
• Los formatos de uso común para la autorización de permisos no invocan la norma interna que otorga competencia a la Vicerrectoría Administrativa para tal efecto.
• Las solicitudes se justifican en diligencias personales o calamidad doméstica sin prueba sumaria p.ej. Res. VADM - 3200/2016; 517/2016,2514/2017, 0224/17, 0206/2017, 0224/2017).
• Solicitud del 29/12/2016 sin la firma de la solicitante. p.ej. CC. 34530937.
• Solicitud de la Resolución 2514/17 sin firma del Vicerrector.</t>
  </si>
  <si>
    <t xml:space="preserve">No se realiza regsitro del seguimiento y justificación de algunas solicitudes </t>
  </si>
  <si>
    <t xml:space="preserve">Revisar los formatos y los procedimientos que permiten los Permisos de un (1) día y no superior a tres (3) días, para ajustarlos a las políticas o normas pertinentes, siempre y cuando lo requiera </t>
  </si>
  <si>
    <t>Herramienta y procedimiento ajustados</t>
  </si>
  <si>
    <t>OBSERVACIÓN 67: • No se encuentran formalizados controles, ni registros consolidados sobre esta situación administrativa.
• Resolución sin motivación VADM 214 de 18/02/2016 autorizó extemporáneamente el permiso remunerado para estudios de 4 a 6 pm del 12 de febrero a 17 de junio de 2016; sin soportes que sustenten el permiso.
• No se formalizan condiciones ni compromisos previos, concomitantes y posteriores para el otorgamiento y mantenimiento de permiso para estudios.</t>
  </si>
  <si>
    <t xml:space="preserve">A la fecha de expedición del Acto Administrativo, no se realizaban los controles y registros pertinentes </t>
  </si>
  <si>
    <t xml:space="preserve">Hacer seguimiento, Revisión y control, Realizar revisión y Mejora de procedimientos y modelos de Acto Administrativos </t>
  </si>
  <si>
    <t>Hacer seguimiento, Revisión para tomar medidas correctivas a  los futuros Actos Administrativos, teniendo en cuenta los compromisos y soportes que sustenten los permisos. Revisar y actualizar si es necesario los procedimientos y formatos que intervienen en los permisos.</t>
  </si>
  <si>
    <t>Relación de registros de permiso</t>
  </si>
  <si>
    <t>OBSERVACIÓN 79: Sin formal aprobación de la Política de Seguridad y Salud en el Trabajo, comunicada a través del portal web el 22 de febrero de 2018, con vigencia a partir del 27 de agosto del 2017.
La expedición de la Política de Seguridad y Salud en el Trabajo desconoce las formalidades del Acuerdo 105 de 1993, restando fuerza vinculante, debido a que su adopción no ha surtido el trámite en el Consejo Superior competente en la materia.</t>
  </si>
  <si>
    <t xml:space="preserve">Presentar la política para aprobación ante el consejo superior de la Universidad del Cauca </t>
  </si>
  <si>
    <t>Presentación de la política en Seguridad y Salud en el Trabajo ante el consejo superior, y obtener así la aprobación según la reglamentación institucional interna</t>
  </si>
  <si>
    <t xml:space="preserve">Acto admnistrativo aprobado </t>
  </si>
  <si>
    <t>OBSERVACIÓN 81: • No se realiza seguimientos a la totalidad de las obras y algunos de los que se realizan son inoportunos.
• Algunos conceptos formalmente emitidos por el Área de Seguridad y Salud en el Trabajo, no se tienen en cuenta para la ejecución de los proyectos de obra, impidiendo la implementación del SGSST.
• Los conceptos para la sustitución de insumos o sustancias agentes de riesgo utilizadas en los laboratorios de la Universidad, no se toman en cuenta en todas las dependencias implicadas.
• Inefectividad de los controles de uso de los elementos de protección personal.
• Se realiza seguimiento a algunas de las recomendaciones del Plan de Higiene y Seguridad Industrial.
• No se cuenta con un plan de acción que establezca los seguimientos periódicos a las dependencias de mayor riesgo.
• Las instalaciones de la Universidad no cuentan con puntos de anclaje para las líneas de vida, frente a lo cual el ASST ha realizado diversas gestiones de implementación.</t>
  </si>
  <si>
    <t xml:space="preserve">Falta de personal y y dificultad en la articulación de los planes y proyectos. </t>
  </si>
  <si>
    <t>Realizar Actividades de Gestión que permitan llevar un control del trabajo de SST en las distintas obras.</t>
  </si>
  <si>
    <t xml:space="preserve">Solicitar a la vicerrectoría administrativa el inicio de las obras, para realizar la adecuada coordinación y el seguimiento a los contratistas en el momento oportuno, logrando el mayor cubrimiento y cumplimiento de medidas de SST.
El área informara a la DGTH el seguimiento en el uso de EPP.
Reiterar la solicitud a la oficina asesora de planeación de la necesidad de instalar los puntos de anclaje y líneas de vida en los edificios de la Universidad.
Incluir dentro del plan de trabajo anual el seguimiento a las recomendaciones y visitas de inspección a las dependencias con mayor riesgo.
</t>
  </si>
  <si>
    <t>Registros al control de obras para implemntación SST</t>
  </si>
  <si>
    <t>Desactualización en el tratamiento de la información</t>
  </si>
  <si>
    <t>Actualización de la información mediante la debida documentación y evidencia / Gestión de recursos para mejorar alcance</t>
  </si>
  <si>
    <t>Registros al control para implemntación SST</t>
  </si>
  <si>
    <t xml:space="preserve">OBSERVACIÓN 82:• El Área de Seguridad y Salud en el Trabajo no cuenta con Licencia de Salud Ocupacional que habilite sus servicios en salud (Resolución 2003 de 2014 MSPS).
</t>
  </si>
  <si>
    <t>La planta o espacio fisico no cumple con los requerimientos de la Resolución de habilitación.</t>
  </si>
  <si>
    <t xml:space="preserve">Gestionar las solicitudes o acciones para una adecuación que permita el cumplimiento de estándares mínimos </t>
  </si>
  <si>
    <t xml:space="preserve">Gestionar ante la oficina asesora de planeación, la adecuación del espacio físico del Área de SST para cumplir con los requisitos de espacio establecidos en la norma.
</t>
  </si>
  <si>
    <t xml:space="preserve">Gestión para solicitar adecuación física </t>
  </si>
  <si>
    <t>OBSERVACIÓN 77: No se mide el desempeño laboral, ni comportamental de los empleados provisionales, que superan la mitad de los empleados universitarios de planta.</t>
  </si>
  <si>
    <t>No se ha establecido un estudio, que permita la creación del procedimiento y los instrumentos necesarios para medir el desempeño laboral de los empleados públicos en provisionalidad.</t>
  </si>
  <si>
    <t>Proyectar el estudio normativo y teórico en temas de evaluación de desempeño laboral a provisionales</t>
  </si>
  <si>
    <t>Proyectar una revisión, normativa y teórica, que permita plantear una propuesta de procedimiento de evaluación del desempeño laboral para empleados públicos en provisionalidad.</t>
  </si>
  <si>
    <t>Informe técnico realizado</t>
  </si>
  <si>
    <t>Calidad_Académica</t>
  </si>
  <si>
    <t>Procesos Académicos</t>
  </si>
  <si>
    <t xml:space="preserve">Inexistencia de normatividad para los estímulos económicos </t>
  </si>
  <si>
    <t xml:space="preserve">Ausencia de normatividad especial, aplicable a los estimulos economicos </t>
  </si>
  <si>
    <t xml:space="preserve">reglamentar las actividades sobre los estimulos economicos </t>
  </si>
  <si>
    <t>Elaboración de acuerdo sobre estimulos economicos que permita mejorar el proceso.</t>
  </si>
  <si>
    <t>Acuerdo Aprobado</t>
  </si>
  <si>
    <t xml:space="preserve">Inexistencia del procedimiento documentado de los estímulos económicos </t>
  </si>
  <si>
    <t>Ausencia de la cración del proceso de estimulos economicos en la plataforma lvmen</t>
  </si>
  <si>
    <t xml:space="preserve"> Documentar el procedimiento  de estimulos economicos publicado</t>
  </si>
  <si>
    <t>Elaboración del procedimiento de estimulos economicos</t>
  </si>
  <si>
    <t>Procedimiento ejecutado</t>
  </si>
  <si>
    <t xml:space="preserve">Falta de capacitación para el tramite de estímulos económicos </t>
  </si>
  <si>
    <t xml:space="preserve">Ausencia de capacitación para tramitar los estímulos económicos en debida forma. </t>
  </si>
  <si>
    <t xml:space="preserve">Realizar jornadas de Capacitación referente al procedimiento de estímulos económicos </t>
  </si>
  <si>
    <t xml:space="preserve">Capacitaciones en las dependencia, con el fin de mejorar el proceso de estímulos económicos </t>
  </si>
  <si>
    <t xml:space="preserve">Falta de identificación de los riesgos asociados en los estimulos económicos </t>
  </si>
  <si>
    <t xml:space="preserve">Carencia de identificación de riesgos asociados a los estimulos economicos </t>
  </si>
  <si>
    <t xml:space="preserve">Actualizar el mapa de riesgos en relación a los estímulos económicos </t>
  </si>
  <si>
    <t>Mapa de riesgos actualizado</t>
  </si>
  <si>
    <t xml:space="preserve">Inexistencia de un archivo con la información que agilice y eviete el reproceso y flujo innecesario de documentos para los estimulos económicos </t>
  </si>
  <si>
    <t xml:space="preserve">No se se cuenta con una herramienta para  agilizar el procedimiento de los estímulos económicos </t>
  </si>
  <si>
    <t xml:space="preserve">Documentar a través de archivo digital, los documentos referentes a estimulos economicos </t>
  </si>
  <si>
    <t xml:space="preserve">Creación archivo digital por dependencias,a través de google drive que permita agilizar el proceso de los estímulos económicos </t>
  </si>
  <si>
    <t>archivo digital  implementado</t>
  </si>
  <si>
    <r>
      <rPr>
        <sz val="10"/>
        <color theme="1"/>
        <rFont val="Arial"/>
        <family val="2"/>
      </rPr>
      <t xml:space="preserve">Plantear una estrategia para hacer el seguimiento a las rotaciones y reubicaciones de empleado público y trabajadores oficiales, incluyendo la revisión de la normatividad para los modelos de actos administrativos que se requieran  </t>
    </r>
  </si>
  <si>
    <t>Desconocimiento del procedimiento actual sobre aprobación de políticas</t>
  </si>
  <si>
    <t xml:space="preserve">
Actualizar la documentación y evidencias que permitan consolidar la infomación referente a: auto-evaluación 2017 y 2018.
Indicadores de cumplimiento del plan de mejoramiento del año 2017.
• ejecución Plan de seguridad en el trabajo 2018
• Control y seguimiento en la Realización y resultado anual de Los exámenes médicos ocupacionales periódicos
• La información que arrojan los exámenes médicos de ingreso, no se toma en cuenta para las medidas de seguimiento al servidor durante el transcurso de su vida laboral.                                                                                                          Gestionar la contratación de un médico de medio tiempo para abarcar la totalidad de la población trabajadora.
Informar a la DGTH la insistencia reiterada de los trabajadores a las valoraciones medicas ocupacionales.
</t>
  </si>
  <si>
    <r>
      <rPr>
        <sz val="10"/>
        <color theme="1"/>
        <rFont val="Arial"/>
        <family val="2"/>
      </rPr>
      <t xml:space="preserve">Hacer seguimiento, Revisión y control de requisitos y procedimientos normativos sobre permisos. </t>
    </r>
  </si>
  <si>
    <r>
      <rPr>
        <sz val="10"/>
        <color theme="1"/>
        <rFont val="Arial"/>
        <family val="2"/>
      </rPr>
      <t>OBSERVACIÓN 82:
• Sin evidencia de la autoevaluación del 2017 y 2018.
• Plan de mejoramiento del 2017 no cuenta con indicadores de cumplimiento.
• Plan de seguridad en el trabajo 2018 sin información consolidada sobre su ejecución. 
• Los exámenes médicos ocupacionales periódicos no se realizan anualmente a los servidores. 
• No se realizan controles ni se toman medidas sobre el personal que no atiende a los exámenes médicos ocupacionales.
• La información que arrojan los exámenes médicos de ingreso, no se toma en cuenta para las medidas de seguimiento al servidor durante el transcurso de su vida laboral. (deben ser tratadas con las observaciones 80, o 81)</t>
    </r>
  </si>
  <si>
    <r>
      <rPr>
        <sz val="10"/>
        <color theme="1"/>
        <rFont val="Arial"/>
        <family val="2"/>
      </rPr>
      <t>Realizar seguimiento por parte del Área de Seguridad y Salud en el Trabajo a la reubicación para hacer consulta jurídica e implementar compromisos y planes de mejora indivdual.</t>
    </r>
  </si>
  <si>
    <r>
      <rPr>
        <sz val="12"/>
        <rFont val="Arial"/>
        <family val="2"/>
      </rPr>
      <t xml:space="preserve">Notificación </t>
    </r>
    <r>
      <rPr>
        <sz val="12"/>
        <color rgb="FF000000"/>
        <rFont val="Arial"/>
        <family val="2"/>
      </rPr>
      <t>de los cambios en los procedimientos</t>
    </r>
  </si>
  <si>
    <r>
      <t xml:space="preserve">Ajustar las normas </t>
    </r>
    <r>
      <rPr>
        <sz val="12"/>
        <rFont val="Arial"/>
        <family val="2"/>
      </rPr>
      <t xml:space="preserve">relacionadas con planes de bienestar e incentivos </t>
    </r>
  </si>
  <si>
    <r>
      <rPr>
        <sz val="10"/>
        <rFont val="Arial"/>
        <family val="2"/>
      </rPr>
      <t>Revisar los procedimientos de otorgamiento de permiso para docencia, articular con la Dependencia encargada de este procedimiento para consolidar información y llevar un control por medio de una relación de servidores que orientan cátedra.</t>
    </r>
    <r>
      <rPr>
        <sz val="10"/>
        <color rgb="FFFF0000"/>
        <rFont val="Arial"/>
        <family val="2"/>
      </rPr>
      <t xml:space="preserve"> </t>
    </r>
    <r>
      <rPr>
        <i/>
        <sz val="10"/>
        <color rgb="FF000000"/>
        <rFont val="Arial"/>
        <family val="2"/>
      </rPr>
      <t>(Dcocumentar y rezalira con la observación 5)</t>
    </r>
  </si>
  <si>
    <t xml:space="preserve">Actualización de los riesgos realacionados con los estimulos economicos en el mapa de riesgos </t>
  </si>
  <si>
    <t>SEGUIMIENTO PLAN DE MEJORAMIENTO - PROCESO GESTIÓN DEL CONTROL Y DEL MEJORAMIENTO CONTINUO 
INFORME 2.6-52.18/016 DE 2019 D EVALUACIÓN AL PROCESO TALENTO HUMANO</t>
  </si>
  <si>
    <t>SEGUIMIENTO PLAN DE MEJORAMIENTO - PROCESO GESTIÓN DEL CONTROL Y DEL MEJORAMIENTO CONTINUO 
INFORME 2.6-52.18/24 DE 2018 DE EVALUACIÓN AL PROCEDIMIENTO DE OTROGAMIENTO DE ESTÍMULCOS ACADÉMICSO</t>
  </si>
  <si>
    <t xml:space="preserve">Centro de Gestión de la Calidad y la Acreditación Institucional
Matriz Plan de Mejoramiento
Plan de mejoramiento resultante del Informe </t>
  </si>
  <si>
    <t>En reunión conjunta con el AGN del 12 de marzo, se aclaró que la Universidad determinó como medios de verificación “Fichas de catalogación de la documentación perteneciente al Fondo Carlos Albán”, y la evidencia enviada refiere al índice del Fondo, por lo que el avance no corresponde al 100% y se solicita la elaboración de las fichas de catalogación.
Por lo que, se inició la ubicación de la información que actualmente posee el índice del Fondo Carlos Albán en fichas, las cuales serán posteriormente completadas de acuerdo a la normatividad vigente.  De 4657 signaturas que tiene dicho Fondo, entre 12 y el 31 de marzo se actualizaron 89 fichas, las cuales se completarán una vez se supere la emergencia sanitaria por el COVID-19 y se pueda ingresar a las instalaciones del Archivo.
Ver archivos : 
H1 ACCION 2 M1 FICHAS DOCUMENTOS CARLOS ALBAN 1-89
H1 ACCION 2 M1 INVENTARIO DIGITADO CARLOS ALBAN</t>
  </si>
  <si>
    <t>De acuerdo a la solicitud realizada en la visita de septiembre de 2016 al Archivo Histórico José Maria Llorente en la que se solicitaba la instalación de más desumidificadores en los depósitos donde se guarda la documentación, el  día 10 de septiembre de 2019 se instalaron  ocho (8) deshumificadores de 350 m3 y seis (6) deshumificadores de 180 m3  para controlar la humedad de los depósitos donde resposan los documentos del Archivo Historico.  Avance 100%
 Ver archivo denominado " H2 accion 3 M2 Rpte Temperatura Humedad I trimestre 2020".</t>
  </si>
  <si>
    <t>Diariamente (cada dos horas) se realizó la medición de temperatura y humedad relativa, a los depósitos que contienen documentación Histórica.
En los valores de dichas mediciones y las gráficas derivadas de las mismas, se observó que  los depósitos presentaron rangos estables de temperatura y humedad relativa dentro de los parámetros establecidos en el acuerdo 049 de 2000 del AGN
Avance 100%
Ver archivo denominado "H2 accion 3 M2 Rpte Temperatura Humedad I trimestre 2020"</t>
  </si>
  <si>
    <t>De 3777 páginas que componen las páginas de los catálogos de los fondos Mosquera, Arboleda y Misiones se ha publicado el total de las mismas en el portal web Institucional así:
Fondo José María Arboleda: dos (2) Tomos
Fondo Misiones: Un (1) Tomo.
FondoTomás Cirpiano de Mosquera: Veintidós (22) Tomos.
Avance 100%
Ver link: http://www.unicauca.edu.co/versionP/Servicios/Archivo%20Hist%C3%B3rico/Cat%C3%A1logo</t>
  </si>
  <si>
    <t>La Institución cuenta con el Protocolo para acceder a imágenes digitalizadas Centro de Investigaciones Historicas "José María Arboleda Llorente", con código PM-FO-4.5-PT-1. publicado en el portal Web Institucional -Banner "programa Lvmen"
Avance 100%
Anexo Denominado: "H3 ACCIÓN 4 M2 PROTOCOLO"</t>
  </si>
  <si>
    <t xml:space="preserve">PM inefectivo informe 2.6-52.18/22 de 2018 
Sin reformular el Plan de Mejoramiento por la Vicerrectoría Administrativa, pese a distintos requerimientos realizados por la OCI como consta el los informes 2.6-52.18/01 y 17 de 2020. </t>
  </si>
  <si>
    <t xml:space="preserve">Se incluirá en el nuevo PM del informe 2.6-52.18/25 de 2017 </t>
  </si>
  <si>
    <t xml:space="preserve">Miguel Ángel-Deysi Potosí
Revisar los planes de mejoramiento activos con la Unidad de Salud, para consolidar en uno solo la totalidad de actividades de mejora pendientes. 
</t>
  </si>
  <si>
    <t>Se incluirá en el nuevo PM  del informe 2.6-52.18/25 de 2017</t>
  </si>
  <si>
    <t xml:space="preserve">Miguel Ángel Rosales 
Requerir avances con corte a noviembre 2020. 
</t>
  </si>
  <si>
    <t>Miguel Ángel Rosales
Requerir avances con corte a noviembre 2020.</t>
  </si>
  <si>
    <t>Kevin Robinson Narváez
Requerir avances con corte a noviembre 2020.</t>
  </si>
  <si>
    <t>Kevin Robinson - Olga Lucía
Requerir avances con corte a noviembre 2020.</t>
  </si>
  <si>
    <t>Plan de Mejoramiento reformulado bajo Acta 2.6-1.1/09 de 2019</t>
  </si>
  <si>
    <t>Kevin Robinson Narváez - Miguel Ángel Rosales
Requerir avances con corte a noviembre 2020.</t>
  </si>
  <si>
    <t>Miguel Ángel Rosales
Requerir avances con corte a noviembre 2020.</t>
  </si>
  <si>
    <t>Miguel Ángel Rosales
Actualizar la matriz de seguimiento con base en el oficio 4-52/1155 del 15/10/2020</t>
  </si>
  <si>
    <t>2.6-52.18/014 del 21/01/2020</t>
  </si>
  <si>
    <t>Deysi Potosí
Requerir avances con corte a noviembre 2020.</t>
  </si>
  <si>
    <t xml:space="preserve">Olga Lucía-Kevin Robinson
Actualizar con base en los avances reportados con comunicado del 16 de octubre del 2020. </t>
  </si>
  <si>
    <t>Miguel Ángel - Kevin Robinson
Requerir avances con corte a noviembre 2020.</t>
  </si>
  <si>
    <t>Estímulos Académicos</t>
  </si>
  <si>
    <t>Miguel Ángel 
Requerir avances con corte a noviembre 2020.</t>
  </si>
  <si>
    <t>SEGUIMIENTO PLAN DE MEJORAMIENTO - PROCESO GESTIÓN DEL CONTROL Y DEL MEJORAMIENTO CONTINUO 
INFORME 2.6-52.18/</t>
  </si>
  <si>
    <t xml:space="preserve">Direccionamiento Estratégico - Gestión Administrativa y Financiera </t>
  </si>
  <si>
    <t xml:space="preserve">ESTAMPILLAS </t>
  </si>
  <si>
    <t xml:space="preserve">No existe guia o procedimiento que proporcione los lineamientos efectivos y adecuados para realizar el registro, seguimiento y evaluación de los planes, programas o proyectos financiados con cualquier tipo de recursos. </t>
  </si>
  <si>
    <t>No se determinan las variables principales para el seguimiento y evaluación de las lineas financiadas respecto de: valor total, tiempos, estados de ejecución y avance actual, exceptuando parcialmente alguna información del PDI 2018-2022</t>
  </si>
  <si>
    <t xml:space="preserve">No se evidenció ningun tipo de seguimiento integral a la ejecución de estos recursos especificos  </t>
  </si>
  <si>
    <t>Discontinuidad en la apropiación de recursos para algunas lineas de inversión, sin información soportada sobre la suspensión o aplazamiento.</t>
  </si>
  <si>
    <t>la Universidad no tiene tecnicamente calculados los recursos a recibir por concepto de estampilla, por lo que estan sin considerar en el marco economico, financiero y presupuestal de mediano y largo plazo</t>
  </si>
  <si>
    <t xml:space="preserve">la proyección de recaudos presentada por la División Financiera no aplica el concepto de "precios constantes 2006" como lo dispone la ordenanza, lo que lleva a sub-estimar la proyección presupuestal de cada vigencia </t>
  </si>
  <si>
    <t xml:space="preserve">El mapa de riesgos no define riesgos que puedan afectar la gestión de los recursos financieros universitarios </t>
  </si>
  <si>
    <t xml:space="preserve">Los lineamientos del estatuto general de planeación se aplican escasamente en la gestión, y no se visibiliza el apoyo en herramientas efectivas </t>
  </si>
  <si>
    <t xml:space="preserve">
No existe trazabalidad en la indentificacion de los planes, programas y proyectos que estan financiados con los recursos de estampilla desde la vigencia 2017 - 2019
</t>
  </si>
  <si>
    <t>Se reportó por la OPDI la pérdida de información relacionada con inversión de recursos Estampilla, razón por la que se proporcionó información parcial sobre la
administración de los planes, programas o proyectos financiados con recursos “Estampilla Universidad del Cauca 180 años”, desde la vigencia 2011 cuando se
inició la ejecución de dicho recurso.</t>
  </si>
  <si>
    <t>No es determinable el numero de planes, programas , proyectos financiados con recursos "Estampilla Universidad del Cauca"</t>
  </si>
  <si>
    <t xml:space="preserve">
No se realiza seguimiento tecnico  y financiero  por parte de la OPDI  a los proyectos financiados con recursos de estampilla  </t>
  </si>
  <si>
    <t>La División Financiera calculaba la proyección de ingresos de estampillas basado en el promedio historico anual de recaudo, sin tener encuenta las fomulas de proyección de recursos.
Estos ingresos se certificaban a la Oficina de Planeación quienes son los encargados de registrarlos en el Marco económico, financiero y presupuestal de Mediano y largo plazo.</t>
  </si>
  <si>
    <t>La División Financiera registraba los ingresos de estampillas a precios corrientes, sin tener encuenta que se debian registrar a precios constantes 2006.</t>
  </si>
  <si>
    <t xml:space="preserve">No se realizó la identifcación de los riesgos de gestión y corrupción a los recursos de estampilla 
</t>
  </si>
  <si>
    <t xml:space="preserve">Desconocimiento en la aplicación del acuerdo 030 de 2009.
</t>
  </si>
  <si>
    <t xml:space="preserve">Recopilación de la información de los planes, programas y proyectos financiados con recursos de estampilla 
de las vigencias 2017 - 2019. 
 Creación de formato y actualización del procedimiento para el seguimiento y control a estos recursos 
</t>
  </si>
  <si>
    <t xml:space="preserve">Aplicar los lineamientos establecidos en la normatividad Institucional </t>
  </si>
  <si>
    <t xml:space="preserve">Realizar un seguimiento tecnico a los planes, programa y  proyectos Financiados con recursos de estampilla por parte de la OPDI </t>
  </si>
  <si>
    <t xml:space="preserve">Aplicar las formulas en la proyección de los recursos de Estampilla, según la normatividad. (Índice deflactor= (1+inflación anual) *índice deflacionario año anterior
Valor constante= precios corrientes/Índice deflactor) y certificar a la Oficina de Planeación para que sean incluidos en el MEFP </t>
  </si>
  <si>
    <t>Registrar en la División Financiera contablemente el recaudo de la estampilla a precios constantes del 2006</t>
  </si>
  <si>
    <t xml:space="preserve">Gestionar los riesgos de gestión y corrupción a los recursos de estampilla de acuerdo a la normatividad vigente </t>
  </si>
  <si>
    <t xml:space="preserve">Aplicación del Acuerdo 030 de 2009 acorde a las normatividad vigente para estos recursos </t>
  </si>
  <si>
    <t>Actualización del formato  de Banco de programas y proyectos discriminando los recursos de acuerdo a su procedencia</t>
  </si>
  <si>
    <t xml:space="preserve">Creación de Formato para el seguimiento a los proyectos  financiados con recursos de estampilla  </t>
  </si>
  <si>
    <t xml:space="preserve">Indentificar, valorar y realizar acciones de control a los riesgos  de gestión y corrupción </t>
  </si>
  <si>
    <t xml:space="preserve">Aplicación del Estatuto General de Planeación y Creacion de Formato para el Seguimiento a los Recursos de Estampilla </t>
  </si>
  <si>
    <r>
      <t xml:space="preserve">Recopilación de informacion de los planes, programas y proyectos financiados con recursos de estampilla vigencia 2017 -2019. 
Creación de formato y actualización de procedimiento para el seguimientos a planes programas y proyectos que se ejecutan con recursos de estampilla 
</t>
    </r>
    <r>
      <rPr>
        <sz val="12"/>
        <color rgb="FF00B0F0"/>
        <rFont val="Arial Narrow"/>
        <family val="2"/>
      </rPr>
      <t/>
    </r>
  </si>
  <si>
    <t xml:space="preserve">Jefe de planeación, Profesional Universitario y Secretaria de la OPDI.
</t>
  </si>
  <si>
    <t>Jefe de planeación y profesionales universtarios</t>
  </si>
  <si>
    <t>Jefe de Planeación y profesional Universitario</t>
  </si>
  <si>
    <t>Profesional Especializado División Financiera
Jefe Oficina de Planeación</t>
  </si>
  <si>
    <t>Profesional Universitario Tecnico Administrativo</t>
  </si>
  <si>
    <t>Profesional Universitario- Contratista</t>
  </si>
  <si>
    <t>Jefe de planeación y Equipo de Apoyo OPDI</t>
  </si>
  <si>
    <t xml:space="preserve">Formato Creado 
Seguimientos tecnicos realizados </t>
  </si>
  <si>
    <t>Plan de Mediano Plazo</t>
  </si>
  <si>
    <t>Sistema de información Financiero actualizado</t>
  </si>
  <si>
    <t xml:space="preserve"> Riesgos de gestión y corrupción gestionados </t>
  </si>
  <si>
    <t xml:space="preserve">Aplicación de Acuerdo y Formato creado e implementado </t>
  </si>
  <si>
    <t xml:space="preserve">Procedimiento actualizado
Formato Creado  
Numero de planes, programas y  proyectos con recursos de estampilla con documentación recopilada </t>
  </si>
  <si>
    <t xml:space="preserve">Banco de programas y proyectos Actualizado </t>
  </si>
  <si>
    <t>Puntaje avance obtenido</t>
  </si>
  <si>
    <t xml:space="preserve">Cumplimiento </t>
  </si>
  <si>
    <r>
      <t xml:space="preserve">
</t>
    </r>
    <r>
      <rPr>
        <sz val="12"/>
        <rFont val="Arial"/>
        <family val="2"/>
      </rPr>
      <t xml:space="preserve">Deficiencias en la planeación estrategica para determinar el numero de planes, programas , proyectos financiados con recursos "Estampilla Universidad del Cauca"
</t>
    </r>
    <r>
      <rPr>
        <sz val="12"/>
        <color rgb="FFFF0000"/>
        <rFont val="Arial"/>
        <family val="2"/>
      </rPr>
      <t xml:space="preserve">
</t>
    </r>
  </si>
  <si>
    <r>
      <t xml:space="preserve">
</t>
    </r>
    <r>
      <rPr>
        <sz val="12"/>
        <color theme="1"/>
        <rFont val="Arial"/>
        <family val="2"/>
      </rPr>
      <t>implementación de las nuevas formulas para el calcula de la proyección de la Estampilla</t>
    </r>
  </si>
  <si>
    <r>
      <t xml:space="preserve">
</t>
    </r>
    <r>
      <rPr>
        <sz val="12"/>
        <color theme="1"/>
        <rFont val="Arial"/>
        <family val="2"/>
      </rPr>
      <t>Revisar, ajustar, socializar e implementar  el nuevo procedimiento de registro</t>
    </r>
  </si>
  <si>
    <t>Vicerrectoría Administrativa - OPDI</t>
  </si>
  <si>
    <t>Estampilla</t>
  </si>
  <si>
    <t>Deysi Potosí
Requerir avances con corte a noviembre 2020.</t>
  </si>
  <si>
    <t xml:space="preserve">Diego Erikson </t>
  </si>
  <si>
    <t>Requerir nuevamente PM</t>
  </si>
  <si>
    <t>ICI 2020</t>
  </si>
  <si>
    <t>Deysi</t>
  </si>
  <si>
    <t xml:space="preserve">Requerir nuevamente PM e incluir las actividades pendientes del PM vigente. </t>
  </si>
  <si>
    <t>Auditorías Internas Calidad</t>
  </si>
  <si>
    <t>Envíar oficio formalizando</t>
  </si>
  <si>
    <t>PAA Unidad de Salud</t>
  </si>
  <si>
    <t>Avances</t>
  </si>
  <si>
    <t>Deysi - Olga Lucía</t>
  </si>
  <si>
    <t>Rediseño</t>
  </si>
  <si>
    <t xml:space="preserve">Miguel - Kevin </t>
  </si>
  <si>
    <t>Rendición de cuentas</t>
  </si>
  <si>
    <t>Solicitar formulación</t>
  </si>
  <si>
    <t>SUIT</t>
  </si>
  <si>
    <t xml:space="preserve">Miguel - Deysi </t>
  </si>
  <si>
    <t xml:space="preserve">Diego Erikson Huaman
Requerir nuevamente a la VADM. </t>
  </si>
  <si>
    <t xml:space="preserve">Miguel Ángel Rosales Caidedo
Con base en los informes de seguimiento a PQRSF validar la aplicación de las actividades de mejoramiento, y sobre las adicionales requerir su avance. 
Igualmente, actualizar el PM con las nuevas observaciones.
</t>
  </si>
  <si>
    <t>Deysi Potosí
Consolidar un solo Plan de Mejoramiento, que incluya las acciones del informe de la vigencia 2019.</t>
  </si>
  <si>
    <t xml:space="preserve">Deysi y Diego
Actualizar la matriz de Plan de Mejoramiento y la de Seguimiento teniendo  en cuenta el informe 2.6-52.18/18 de agosto 2020. </t>
  </si>
  <si>
    <t>Diego y Kevin
Requerir avances con corte a noviembre 2020, frente a su efectividad con base en el acta 2.6-1.60/24 del 29/11/2019</t>
  </si>
  <si>
    <t>Hacer seguimiento a las acciones de mejora</t>
  </si>
  <si>
    <t>SEGUIMIENTO PLAN DE MEJORAMIENTO - PROCESO GESTIÓN DEL CONTROL Y DEL MEJORAMIENTO CONTINUO 
INFORME 2.6-52.18/25 de 2019</t>
  </si>
  <si>
    <t>La Unidad no cuenta con norma especial que regule la gestión humana, y los Acuerdos Superiores 006 y 007 de 2006 de 2007 vigentes en la materia para la Universidad del Cauca, no se aplican con sujeción al Acuerdo 010 de 2010 Par. 1 Art. 26; tampoco el Decreto 1083 de 2015 en sus nuevas dinámicas</t>
  </si>
  <si>
    <t>Ausencia de criterio normativo a aplicar en el manejo de la Gestión Humana de la Unidad de Salud</t>
  </si>
  <si>
    <t>Analizar la aplicación de los Acuerdos 006 y 007 de 2006 en la Unidad de Salud.</t>
  </si>
  <si>
    <t xml:space="preserve">Solicitar la revisión y aplicación de los Acuerdos 006, 007 del 2006 en consonancia con el Acuerdo 010 de 2010, Decreto 1083 de 2015. 
Aprobar Acuerdo sobre manejo de Gestión Humana para la Unidad de Salud, si es necesario. </t>
  </si>
  <si>
    <t>Consejo de Salud</t>
  </si>
  <si>
    <t>Acta o documento de análisis sobre aplicación de los Acuerdos Internos.
-
Acuerdo aprobado</t>
  </si>
  <si>
    <t>Sin adopción del Modelo de operación por procesos, el Organigrama contempla una Jefatura Financiera y áreas que no cuentan con aprobación oficial, lo que resta claridad a su quehacer, P. ej: el Área de Trabajo Social dependiente de la Subdirección Científica orienta actividades principales de afiliación, marginada de las que incumben a programas y políticas de bienestar y desarrollo social de los usuarios; Área de Sistemas, Área de Contratación, Área de presupuesto, Área de Auditoría de Cuentas y Recobros, Área de Almacén, Tesorería y Oficina de Atención al Usuario, a los cuales se asignan empleados y contratistas.</t>
  </si>
  <si>
    <t>Debilidades en el Acuerdo que define la estructura orgánica de la Unidad de Salud</t>
  </si>
  <si>
    <t>Revisar y modificar el Acuerdo 010 de 2010, en lo relativo a la Estructura Orgánica</t>
  </si>
  <si>
    <t>Modificar Acuerdo en lo relativo a la Estructura Orgánica</t>
  </si>
  <si>
    <t>Consejo Superior - Consejo de Salud</t>
  </si>
  <si>
    <r>
      <t>Las caracterizaciones de los dos subprocesos publicados: código: MA-GA-2.6-CA del 08/06/2010 “</t>
    </r>
    <r>
      <rPr>
        <i/>
        <sz val="11"/>
        <color theme="1"/>
        <rFont val="Arial"/>
        <family val="2"/>
      </rPr>
      <t>Gestión Administrativa Unidad de Salud</t>
    </r>
    <r>
      <rPr>
        <sz val="11"/>
        <color theme="1"/>
        <rFont val="Arial"/>
        <family val="2"/>
      </rPr>
      <t>” y código: MA-GO-10-CA del 24/01/2012 “</t>
    </r>
    <r>
      <rPr>
        <i/>
        <sz val="11"/>
        <color theme="1"/>
        <rFont val="Arial"/>
        <family val="2"/>
      </rPr>
      <t>Subproceso Gestión Asistencial u Operativa”</t>
    </r>
    <r>
      <rPr>
        <sz val="11"/>
        <color theme="1"/>
        <rFont val="Arial"/>
        <family val="2"/>
      </rPr>
      <t>, se encuentran desactualizados frente al Decreto 1083 de 2015 y nuevos lineamientos del Departamento Administrativo de la Función Pública; su referencia es la NTCGP 1000 de 2009 ya derogada</t>
    </r>
  </si>
  <si>
    <t xml:space="preserve">Debilidad en la documentación de la caracterización de los subprocesos de la Unidad de Salud </t>
  </si>
  <si>
    <t>Actualizar las caracterizaciones de los subprocesos de gestión administrativa y asitencial.</t>
  </si>
  <si>
    <t>Actualizar las caracterizaciones de los subprocesos y realizar el despliegue del mapa de procesos</t>
  </si>
  <si>
    <t>Consejo de Salud -Director de Unidad de Salud</t>
  </si>
  <si>
    <t>Caracterizaciones actualizadas - Despliegues de Procesos</t>
  </si>
  <si>
    <t>Debilidad en los procedimientos documentados que guían la operación diaria de las funciones, y ausencia de procedimientos básicos en la gestión del talento humano como: nombramientos, encargos, y delegación de funciones; capacitación y formación; inducción, reinducción y empalme; evaluación del desempeño; permisos; licencias ordinarias, por luto, maternidad y paternidad; comisiones de estudio y de servicio; liquidación y pago de horas extras, dominicales, festivos y recargo nocturnos; retiro parcial o definitivo de cesantías; expedición de certificados laborales; solicitud de suspensión o disfrute de vacaciones.</t>
  </si>
  <si>
    <t>Falta la documentación de procedimientos para la Gestión Humana de la Unidad de Salud</t>
  </si>
  <si>
    <t xml:space="preserve">Documentar los procedimientos del Talento Humano de la Universidad del Cauca a la Unidad de Salud acorde con los propositos misionales. </t>
  </si>
  <si>
    <t>Revisar y elaborar los procedimientos relacionados con el Talento Humano de la Unidad de Salud.</t>
  </si>
  <si>
    <t>Director - Jefe financiero y Adminitrativo - Técnico administrativo de Direccion</t>
  </si>
  <si>
    <t>No existe registro de trámites en la plataforma SUIT del DAFP para su publicación en el portal web NO+FILAS: Ley 962 de 2005, Ley 1474 de 2011, el Decreto Ley 019 de 2012 y Resolución no.1099 de 2017 del DAFP.</t>
  </si>
  <si>
    <t>Falta la documentación de Trámites para la Gestión Humana de la Unidad de Salud</t>
  </si>
  <si>
    <t xml:space="preserve">Documentar los trámites d de  la Unidad de Salud acorde con los propositos misionales. </t>
  </si>
  <si>
    <t>Revisar y elaborar los trámites relacionados de la Unidad de Salud.</t>
  </si>
  <si>
    <t xml:space="preserve">Trámites documentados </t>
  </si>
  <si>
    <t xml:space="preserve">Ausencia de Gestión Estrategia de Talento Humano, lo que puede impactar en la imagen institucional y acarrear incumplimientos legales.
</t>
  </si>
  <si>
    <t xml:space="preserve">
Debilida en la gestión estratégica por carencia de políticas, planes, programas o proyectos técnicos y operativos para el ingreso, desarrollo y retiro del personal.
</t>
  </si>
  <si>
    <t>Desarrollar una política estratégica de Talento Humano</t>
  </si>
  <si>
    <t>Formular e implementar la política estratégica de Talento Humano y desarrollarla con los Planes de Ingreso, desrrollo y retiro.</t>
  </si>
  <si>
    <t>Consejo de Salud -Dirección Unidad de Salud</t>
  </si>
  <si>
    <t>Poliítica Implementada</t>
  </si>
  <si>
    <t xml:space="preserve">El Decreto 2489/2006 del Departamento Administrativo de la Función Pública vigente sobre nomenclatura y clasificación se encuentra inaplicado, por lo que la planta de personal permanece desactualizada. </t>
  </si>
  <si>
    <t>No se cuenta con estudio y análisis de las necesidades de la planta administrativa, y ésta no se ajusta a las demandas del servicio de apoyo a los procesos misionales.</t>
  </si>
  <si>
    <t xml:space="preserve">Realizar un estudio y análisis de las necesidades de planta administrativa y su posible reestructuración ajustada a la normativa interna y nacional </t>
  </si>
  <si>
    <t xml:space="preserve">Evaluar la planta de Personal existente y adecuarla a la necesidades de la Unidad de Salud conforme a la normativa que regula el Talento Hmano
Aprobar el acuerdo de la reestructuración, si hay lugar a ello. </t>
  </si>
  <si>
    <t xml:space="preserve">Consejo Superior-Consejo de Salud-
Director
</t>
  </si>
  <si>
    <t xml:space="preserve">Acta de Consejo de Salud -Diagnóstico realizado - Acuerdo aprobado </t>
  </si>
  <si>
    <t>El Acuerdo 01/2005 ratificado por el Consejo Superior en Acuerdo 021/2005, fijó la Planta en 39 cargos, con lo que presenta diferencias frente al número de cargos, denominación y grados.</t>
  </si>
  <si>
    <t>Se ha desnaturalizado el empleo público por traslado de un cargo de apoyo médico-asistencial a apoyo administrativo, Técnico Operativo 4080-09 a 3132-09 sin aprobación formal.</t>
  </si>
  <si>
    <r>
      <t xml:space="preserve">Se consideran en nómina cinco (5) empleos sin aprobación oficial: Profesional Universitario 2044-10, Técnico Operativo 3132-09, Auxiliar de Servicios Asistenciales 5042 – 16 y 2 Auxiliares Administrativos 5120-10 </t>
    </r>
    <r>
      <rPr>
        <sz val="11"/>
        <color rgb="FF000000"/>
        <rFont val="Arial"/>
        <family val="2"/>
      </rPr>
      <t>(CP Art. 122.</t>
    </r>
  </si>
  <si>
    <r>
      <t xml:space="preserve">A la deficiencia de personal de apoyo a los procesos administrativos (P. ej </t>
    </r>
    <r>
      <rPr>
        <sz val="11"/>
        <color rgb="FF222222"/>
        <rFont val="Arial"/>
        <family val="2"/>
      </rPr>
      <t>Subdirección Financiera)</t>
    </r>
    <r>
      <rPr>
        <sz val="11"/>
        <color theme="1"/>
        <rFont val="Arial"/>
        <family val="2"/>
      </rPr>
      <t xml:space="preserve"> se suma la provisión de algunos empleos y la asignación de funciones con perfiles ajenos a la naturaleza del cargo, a las necesidades y funciones (Decreto 1083 de 2015 artículo 2.2.12.2), lo que afecta a los procesos. </t>
    </r>
  </si>
  <si>
    <t xml:space="preserve">La coordinación de los procesos de prestación de servicios en salud y el aseguramiento, está bajo responsabilidad de un sólo servidor en posible afectación de su operación. </t>
  </si>
  <si>
    <t>El Acuerdo no describe las funciones de las subdirecciones científicas y financieras, ni asigna sus estructuras funcionales que soporten los procesos de gestión estratégica, talento humano, jurídica, y documental.</t>
  </si>
  <si>
    <t>Debilidades en el Acuerdo que no define   las funciones de las subdirecciones científicas y financieras, ni a la estructura orgánica de la Unidad de Salud</t>
  </si>
  <si>
    <t>Revisar y modificar el Acuerdo 010 de 2010, en lo relativo a la Estructura Orgánica y funciones</t>
  </si>
  <si>
    <t xml:space="preserve">Modificar Acuerdo en lo relativo a la Estructura Orgánica y funciones </t>
  </si>
  <si>
    <t>El documento contentivo del manual fue aprobado por Acuerdo 002 de 2016 del Consejo de Salud, siendo de competencia del Consejo Superior (Acuerdo 010 de 2010, Art.15 num.7), por lo que los requisitos y funciones de la Unidad de Salud carecen de una reglamentación interna válida y vinculante. Se evidenció asignación de funciones mediante oficios de la Dirección, desempeño de funciones y actividades basado en la costumbre La propuesta de un nuevo Manual de funciones, construido en el año 2016 no obedece a lineamientos metodológicos del Decreto 1083 de 2015</t>
  </si>
  <si>
    <t>Ausencia de un manual de funciones aprobado formalmente y que se ajuste a las necesidades institucionales y a la norma</t>
  </si>
  <si>
    <t>Elaborar un manual de funciones y competencias que se ajuste a las necesidades institucionales y a la norma</t>
  </si>
  <si>
    <t>Elaborar y aplicar un manual de funciones y competencias que se ajuste a las necesidades institucionales y a la norma</t>
  </si>
  <si>
    <t>Consejo Superior - Consejo de Salud - Director</t>
  </si>
  <si>
    <t xml:space="preserve">Acuerdo aprobado - Acuerdo que avala -Manual de Funciones </t>
  </si>
  <si>
    <t xml:space="preserve">Concentración de funciones incompatibles al Jefe Financiero 2045-16 quien tiene asignadas las funciones de Tesorería propias del Técnico 4065-16 mediante resolución 025 del 5 de marzo o de mayo del 2019 (se indican en ese orden fechas distintas en el encabezado y en la expedición) </t>
  </si>
  <si>
    <t>El Sistema de Carrera Administrativa no es aplicado a la Unida de Salud en cuanto a:  Procesos de selección y vinculación para proveer cargos de carrera: las vacancias definitivas se proveen con nombramientos provisionales prorrogados indefinidamente contrariando los Acuerdos 006 de 2006 num.  1.6 y 2 del Art. 19 del y el Acuerdo 007 de 2006 Art. 15.</t>
  </si>
  <si>
    <t>No hay claridad sobre el proceso de Carrea adminsitrativa</t>
  </si>
  <si>
    <t xml:space="preserve">Dos inscripciones que reconocen derechos al Registro de la Carrera Administrativa Universitaria, se encuentran viciadas, en tanto incumplen con los presupuestos del Acuerdo 006 de 2006 que exige el agotamiento de los procesos rigurosos de selección (Título IV, Artículos 22 y ss). Cédula 25283345: Resolución de nombramiento provisional No. 198 del 2009 como Auxiliar Administrativo 535010; acta de posesión 05 del 13/07/2009.Inscrita en el Registro de Carrera con Resolución CAC 001 del 22/03/2013, modificada con Resolución CAC 001 del 2014 que ordena retroactividad al 2009.  Cédula 87570413 Resolución de nombramiento provisional N° 198 del 2009 como Técnico Administrativo.
</t>
  </si>
  <si>
    <t xml:space="preserve">Construcción de actos administrativos adolecen de fallas de técnica jurídica:  La consideración o motivación: Las resoluciones carecen de un fundamento jurídico y una adecuada motivación que justifiquen el acto. . </t>
  </si>
  <si>
    <t>No se cuenta personal idoneo para desarrollar actividades jurídicas en la Unidad de Salud</t>
  </si>
  <si>
    <t>Designar a un profesional del derecho para que desarrolle las actividades jurídicas de la Unidad de Salud</t>
  </si>
  <si>
    <t>Contratar o vincular  un profesional del derecho para que desarrolle las actividades jurídicas de la Unidad de Salud</t>
  </si>
  <si>
    <t>Direccion Consejo de Salud - oficina juridica - Director</t>
  </si>
  <si>
    <t xml:space="preserve">Contrato o vinuclación realizada </t>
  </si>
  <si>
    <t>Las carpetas de historias laborales presentan falta de algunos tipos documentales como: análisis de cumplimiento de requisitos; declaración juramentada de bienes y rentas, debidamente diligenciado y actualizado; documentos que acrediten procesos de inducción, reinducción y empalme; certificados médicos de ingreso y periódicos (Acuerdo 007 de 2006 y Decreto 1083 de 2015).</t>
  </si>
  <si>
    <t>Debilidad en la gestión documental</t>
  </si>
  <si>
    <t>Designar a un técnico de archivo para que desarrolle las actividades de gestión documental  de la Unidad de Salud</t>
  </si>
  <si>
    <t xml:space="preserve">Contratar o vincular  un técnico de archivo para que desarrolle las actividades de gestión documental  de la </t>
  </si>
  <si>
    <t xml:space="preserve"> Director</t>
  </si>
  <si>
    <t>Contrato realizado</t>
  </si>
  <si>
    <t xml:space="preserve">Se evidencia contratación de personal de apoyo administrativo y asistencial con asignación de funciones permanentes vinculados en forma consecutiva, 2017 – 2019. </t>
  </si>
  <si>
    <r>
      <t>Cuando se presentan en forma permanente durante algunos períodos, se solicitan por e</t>
    </r>
    <r>
      <rPr>
        <sz val="11"/>
        <color theme="1"/>
        <rFont val="Arial"/>
        <family val="2"/>
      </rPr>
      <t xml:space="preserve">l empleado al Jefe Financiero, quien avala </t>
    </r>
    <r>
      <rPr>
        <sz val="11"/>
        <color rgb="FF222222"/>
        <rFont val="Arial"/>
        <family val="2"/>
      </rPr>
      <t xml:space="preserve">como reconocimientos posteriores a su causación </t>
    </r>
    <r>
      <rPr>
        <sz val="11"/>
        <color theme="1"/>
        <rFont val="Arial"/>
        <family val="2"/>
      </rPr>
      <t>para la firma de la Dirección,</t>
    </r>
    <r>
      <rPr>
        <sz val="11"/>
        <color rgb="FF222222"/>
        <rFont val="Arial"/>
        <family val="2"/>
      </rPr>
      <t xml:space="preserve"> en contravía del Decreto 1042 de 1978 Art. 33 y ss, y el Acuerdo interno 007 del 2006 que exige requisitos previos.Las horas extras y recargos nocturnos ocasionales se reconocen con días compensatorios.</t>
    </r>
  </si>
  <si>
    <t>Debilidades en el procedimiento de autorización de horas extra y recargo nocturno</t>
  </si>
  <si>
    <t>Documentar el procedimiento de autorización de horas extra y recargo nocturno</t>
  </si>
  <si>
    <t>Elaborar el procedimiento de autorización de horas extra y recargo nocturno</t>
  </si>
  <si>
    <t>Director</t>
  </si>
  <si>
    <t xml:space="preserve">Sobre el procedimiento Evaluación del Desempeño de Empleados de Carrera Administrativa se encontró: Se aplican los mismos criterios de evaluación a los 3 empleados, no obstante, su diferencia en nivel, funciones y competencias. 
 Sin cumplimiento a la concertación de objetivos y la formulación de planes de mejoramiento individual o compromisos de acuerdo con sus resultados. 
 Las historias laborales no registran el histórico de evaluación.
 No se cuenta con informe consolidado de resultados y análisis.
</t>
  </si>
  <si>
    <t>Debilidades en el procedimiento de evaluación al desempeño de emepleados de carrera</t>
  </si>
  <si>
    <t>Documentar el procedimiento evaluación al desempeño de emepleados de carrerao</t>
  </si>
  <si>
    <t>Elaborar el procedimiento de autorización de evaluación al desempeño de emepleados de carrera</t>
  </si>
  <si>
    <t>Las historias laborales sin aplicar el orden original y/o numero de orden,parcialmente actualizadas,uso de material metalico y duplicidad de documentos y diligenciados a lapiz.</t>
  </si>
  <si>
    <t>Revisar los planes de mejoramiento activos con la Unidad de Salud, para consolidar en uno solo la totalidad de actividades de mejora pendientes. 
Del informe 2017 se sugirieron correciones en marzo al PM presentedado en febrero de esta vigencia, sin embargo, a la fecha no se ha remitido documento por parte de la Unidad de Salud</t>
  </si>
  <si>
    <t>VIGENCIA 2020</t>
  </si>
  <si>
    <t>KEVIN ROBINSON NARVÀEZ CHILMA</t>
  </si>
  <si>
    <t>Funcionario Oficina de Control Interno</t>
  </si>
  <si>
    <t xml:space="preserve">Responsables del control: </t>
  </si>
  <si>
    <t>LUCÌA AMPARO GUZMÀN VALENCIA</t>
  </si>
  <si>
    <t>Jefe Oficina de Control Interno</t>
  </si>
  <si>
    <t xml:space="preserve">Gestión Estratégica - Gestión Administrativa y Financiera </t>
  </si>
  <si>
    <t xml:space="preserve">Gestión Estratégica </t>
  </si>
  <si>
    <t>Gestión Estratégica y Gestión Administrativa y Financiera</t>
  </si>
  <si>
    <t>Centro de Gestión de la Calidad y la Acreditación Institucional
Matriz Plan de Mejoramiento</t>
  </si>
  <si>
    <t>Fecha suscripción del Plan</t>
  </si>
  <si>
    <t xml:space="preserve">Indicador / Denominación de la Unidad de Medida de la Actividad </t>
  </si>
  <si>
    <t xml:space="preserve">Semanas de morosidad </t>
  </si>
  <si>
    <t>Fecha Cierre Actividad</t>
  </si>
  <si>
    <t>Conclusiones seguimiento</t>
  </si>
  <si>
    <t>Porque no existía la política de Administración del Riesgo para considerar dentro de los PAI</t>
  </si>
  <si>
    <t xml:space="preserve">Ajustar el  Procedimiento auditoria Interna PE-GS-2.2.1-PR-5 V11 </t>
  </si>
  <si>
    <t xml:space="preserve">Ajustar el Programa de Auditoría Interna conforme con la política de riesgos y su metodología (MARUC) </t>
  </si>
  <si>
    <t>Programa  de Auditoría Interna 2020 Ajustado, conforme a la Metodología MARUC</t>
  </si>
  <si>
    <t>Se debe hacer una herramienta de efectividad de los Planes de Mejoramiento</t>
  </si>
  <si>
    <t>Porque el ciclo PHVA se enfocaba al proceso general sin considerar la verificación de los planes de auditoría individuales</t>
  </si>
  <si>
    <t>Ajustar el procedimiento de Auditoría Interna PEGS-2.2.1-PR-5 en los términos de: a) Verificación: considerando los numerales 5.6 y 5.7 ISO 19011:2018, relacionados con el seguimiento, revisión y mejora del programa de auditoría  b) Ajustar el ítem de responsabilidad, acorde con la Resolución 106 de 7 de febrero de 2020 art6  integrando al Comité de Desempeño c) Establecer  controles  en el procedimiento PE-GS-2.2.1-PR-5 para los planes de mejoramiento atemperados a la resolución 290/2019</t>
  </si>
  <si>
    <t>Procedimiento de Auditoría Interna PEGS-2.2.1-PR-5 actualizado conforme con los términos de los numerales 5.6 y 5.7 relacionados con el seguimiento, revisión y mejora del programa de auditoría</t>
  </si>
  <si>
    <t>Porque en 2019 se centró la responsabilidad al director, equipo del CGCAI y equipo auditor únicamente</t>
  </si>
  <si>
    <t xml:space="preserve">Procedimiento de Auditoría Interna PEGS-2.2.1-PR-5 actualizado, conforme al ítem de responsabilidad acorde con la Res 106/2020 art 6 </t>
  </si>
  <si>
    <t xml:space="preserve">Porque no se había definido controles para Planes de Mejoramiento en el procedimiento </t>
  </si>
  <si>
    <t>Procedimiento de Auditoría Interna PEGS-2.2.1-PR-5 actualizado, conforme con los controles de planes de mejoramiento atemperados a la Res 290/2019</t>
  </si>
  <si>
    <t>Porque la capacitación impartida por ICONTEC no consideró como un control para el CGCyAI la evaluación la formulación de planes individuales</t>
  </si>
  <si>
    <t xml:space="preserve">Fortalecer competencias de auditores internos en la formulación del plan de auditoría e informe (individuales) </t>
  </si>
  <si>
    <t>Realizar capacitación en formulación de planes de auditoría e informes</t>
  </si>
  <si>
    <t>Acta de reunión de la capacitación en planes de auditoría e informes</t>
  </si>
  <si>
    <t>Porque el trabajo se concentró en la elaboración de una lista de chequeo armonizada y se dio orientación de ejecución de auditoría en reunión de auditores</t>
  </si>
  <si>
    <t>Divulgar la guía de auditoría interna de calidad 2020</t>
  </si>
  <si>
    <t>Construir y divulgar  la guía de auditoría interna de calidad (incluye el caso remoto)</t>
  </si>
  <si>
    <t xml:space="preserve">Guía metodológica de Auditoría Interna divulgada </t>
  </si>
  <si>
    <t>Porque el informe requiere ser más explícito en el resultado y conclusiones para plasmar lo formulado en el programa de auditoría</t>
  </si>
  <si>
    <t>Realizar el informe consolidado de auditorías internas y sus resultados, acordes con los criterios (alcance, objetivos) del Programa de Auditoría Interna formulado</t>
  </si>
  <si>
    <t>Consolidar resultados de auditoría interna en el informe, con criterios acordes a los formulados en el programa de auditoría interna</t>
  </si>
  <si>
    <t>  Informe Consolidado de Auditorías Internas de Calidad 2020</t>
  </si>
  <si>
    <t>Por desconocimiento de la responsabilidad del auditado frente a la gestión de los hallazgos de auditoría</t>
  </si>
  <si>
    <t>Sensibilizar a los auditados en la Resolución 290 de 2019</t>
  </si>
  <si>
    <t>Socializar la Resolución 290 de 2019</t>
  </si>
  <si>
    <t>Acta de sesión de socialización de la Res 290 de 2019</t>
  </si>
  <si>
    <t>Puntaje total</t>
  </si>
  <si>
    <t>PUNTAJE OBTENIDO</t>
  </si>
  <si>
    <t>Ssitema de alerta</t>
  </si>
  <si>
    <t>Fecha de cierre de la actividad</t>
  </si>
  <si>
    <t>Conclusiones de seguimiento</t>
  </si>
  <si>
    <t>Auditoría interna</t>
  </si>
  <si>
    <t xml:space="preserve">
El procedimiento no guia en forma efectiva la publicación y presentación de los documentos del PDI, en los medios de comunicación Institucionales 
</t>
  </si>
  <si>
    <t xml:space="preserve">Modificar  los Procedimientos que involucran las actividades relacionadas a la  publicación y presentación de los documentos del PDI, en los medios de comunicación Institucionales 
</t>
  </si>
  <si>
    <t xml:space="preserve">Ajustar los procedimiento PE-GE-2.4-PR-17 y PE-GE-2.4-PR-2 seguimiento y evaluación del plan acción del plan de desarrollo Institucional, el componente de la publicación  de la información realcionada con el PDI </t>
  </si>
  <si>
    <t xml:space="preserve">Procedimiento Ajustado e implementado </t>
  </si>
  <si>
    <t xml:space="preserve">
Inexistencia de una metodología  basada en técnicas e instrumentos de apoyo para la recolección y validación, análisis y presentación de la información soporte del seguimiento y evaluación al Plan Estratégico Institucional. </t>
  </si>
  <si>
    <t>Diseñar lineamientos metodologicos para la elaboración, analisis y presentación de la información de seguimiento y Evaluación del PDI</t>
  </si>
  <si>
    <t>Diseñar una guía metodologica que contenga los instrumentos y las pautas para identificar el proceso de recolección y validación de evidencias y, análisis y presentación de la información de seguimiento y evaluación del PDI.</t>
  </si>
  <si>
    <t xml:space="preserve">Deficiencias en la armonización  entre las fichas resumen (PE-GE-2.4-FOR 43 formato resumen para proyectos y avances V2.) y la matriz general del plan acción estrategico del PDI. </t>
  </si>
  <si>
    <t xml:space="preserve">Definir y aprobar las herramientas metodológicas estrategicas, para el seguimiento y evaluación al plan acción estrategico del PDI. </t>
  </si>
  <si>
    <t>Ficha  PE-GE-2.4-FOR 43 formato resumen para proyectos y avances V2.
Ajustada</t>
  </si>
  <si>
    <t>2</t>
  </si>
  <si>
    <t xml:space="preserve">PE-GE-2.2-MN-1 Guía para la Formulación de Proyectos actualizado con version 1. </t>
  </si>
  <si>
    <t>Mantener el avance de 100%</t>
  </si>
  <si>
    <t>Con Oficio 2.4-92.8/1208 del 20 de noviembre del 2019 la OPDI solicitó a la Vicerrectoría de Investigaciones la notificación de los proyectos de investigación existentes. Y se solicitó al Centro de Gestión de las Comunicaciones, oficio 2.4-92.8/1231 del 28 de noviembre del 2019, la publicación de los proyectos notificados por la Vicerrectoría de Investigaciones.</t>
  </si>
  <si>
    <t>Identificó para la vigencia 2019 un riesgo estratégico de “IIncumplimiento del seguimiento del Plan de Desarrollo” con 2 causas y 1 consecuencia.
El informe seguimiento al PAA 2.6-52-18/08 del 2020 evaluó el riesgo identificado por el proceso Gestión de la Planeación y Desarrollo Institucional.</t>
  </si>
  <si>
    <t>Se conserva el avance  sujeto a la aplicación de los Controles previstos en el mapa de riesgos institucional.</t>
  </si>
  <si>
    <t xml:space="preserve"> Organizar y archivar los tipos documentales por serie y subserie conforme a las TRD</t>
  </si>
  <si>
    <t xml:space="preserve">Fue remorulado en la vigencia 2020, recogiendo las evaluaciones del 2019. </t>
  </si>
  <si>
    <t>Programa de Auditorías</t>
  </si>
  <si>
    <t xml:space="preserve">Corte noviembre 2020: La política se encuentra diseñada y se solicitó al Centro de Gestión de la Calidad y Acreditación institucional su formalización y publicación en el programa Lvmen. </t>
  </si>
  <si>
    <t xml:space="preserve">Realizar un nuevo requerimiento al Centro de Gestión de la Calidad y Acreditación Institucional, argumentando la prioridad de tramitar la solicitud conforme a las obligaciones asumidas en el Plan de Mejoramiento suscrito con la OCI. 
Avance:  del 0 al 50%, sujeto a la formalización definitiva. </t>
  </si>
  <si>
    <t xml:space="preserve">Adicional a la reunión realizada, prever estrategias comunicativas que permitan lograr la interiorización de la política entre los operadores y usuarios del servicio. 
Respecto de la documentación del acta de reunión, no se registra la subserie 5.4.4 - 1.56, situación que amerita mejoras frente al tratamiento de la gestión documental. 
Avance: del 0 al 50%, sujeto a las nuevas acciones de difusión de la política. </t>
  </si>
  <si>
    <t xml:space="preserve">La evidencia suministrada por el Área de Seguridad, Control y Movilidad no sustenta el seguimiento a la implementación de la política. 
Avance: 0%. </t>
  </si>
  <si>
    <t xml:space="preserve">Se evidencian ajustes al procedimiento. 
La OCI recomienda requerir al Centro de Gestión de la Calidad y Acreditación Institucional el concepto técnico de aprobación de la modificación y formalizar su publicación
Avance: 100%. </t>
  </si>
  <si>
    <t xml:space="preserve">El programa Lvmen continúa registrando el procedimiento  PA-GA-5.4.4-PR-1 versión 02 con fecha de actualización 23/05/2018. 
La OCI recomienda requerir al Centro de Gestión de la Calidad y Acreditación Institucional el concepto técnico de aprobación de la modificación y formalizar su publicación. 
Avance: 0%. </t>
  </si>
  <si>
    <t xml:space="preserve">Adicional a la reunión realizada, prever estrategias comunicativas que permitan lograr la interiorización del procedimiento entre los operadores y usuarios del servicio. 
Avance: del 0 al 20%, en tanto el procedimiento carece formalización y publicación. </t>
  </si>
  <si>
    <t xml:space="preserve">Se evidencia protocolo elaborado. 
Avance: del 50 al 100%. </t>
  </si>
  <si>
    <t xml:space="preserve">El protocolo se encuentra formalizado y publicado en el programa Lvmen. 
Avance: 0 al 100%. </t>
  </si>
  <si>
    <t xml:space="preserve">Adicional a la reunión realizada, prever estrategias comunicativas que permitan lograr la interiorización del protocolo entre los operadores y usuarios del servicio. 
Avance: del 0 al 50%, sujeto a la aplicación de estrategias de difusión. </t>
  </si>
  <si>
    <t xml:space="preserve">El Área de Seguridad y Salud en el Trabajo practicó el diagnóstico, cuyos resultados son evidenciables en su respectivo informe. 
Avance: 50 al 100%. </t>
  </si>
  <si>
    <t xml:space="preserve">Sin avance </t>
  </si>
  <si>
    <t>sin seguimiento corte junio 2020, porque no aplicaba desde trabajo en casa</t>
  </si>
  <si>
    <t>Se realizó seguimiento corte junio 2020.</t>
  </si>
  <si>
    <t xml:space="preserve">El Área de Adquisiciones e Inventarios informa sobre el trabajo adelantado con la empresa GREEN HORIZON, respecto del proceso de depreciación de activos de menor cuantía, situación que estaría concluida en su valor residual a  31 de diciembre de 2020. 
La OCI procederá con el cierre de la actividad cuando la evidencia suministrada refleje concluida la depreciación de los activos de menor cuantía. </t>
  </si>
  <si>
    <t xml:space="preserve">El avance y evidencia  relaciona la corrección del hallazgo, pero no la ejecución de la actividad mejoradora frente a las causas determinadas, que exige el reporte de las cuentas por pagar. 
Para la OCI no hay avance, ni procede la observación que objeta el hallazgo. </t>
  </si>
  <si>
    <r>
      <t xml:space="preserve">La División de Gestión Financiera informa: </t>
    </r>
    <r>
      <rPr>
        <i/>
        <sz val="10"/>
        <color indexed="8"/>
        <rFont val="Arial"/>
        <family val="2"/>
      </rPr>
      <t>"El Area de Ingresos de la División Financiera asisitió al cierre de la auditoria que hizo la Contraloria y se dejó claro que los ingresos recibidos por cualquier concepto deben ser ingresados con factura del Squid, la cual tiene ya lo configuración contable, presupuestal y de bancos, ingreso que debe hacerse manera general sin dejar valores pendientes"</t>
    </r>
    <r>
      <rPr>
        <sz val="10"/>
        <color indexed="8"/>
        <rFont val="Arial"/>
        <family val="2"/>
      </rPr>
      <t xml:space="preserve"> y reportará avance en el próximo corte de seguimiento. 
Para la OCI no hay avance por cuanto se incumple con la actividad y la unidad de medida. 
</t>
    </r>
  </si>
  <si>
    <t xml:space="preserve">El Área de Adquisiciones e Inventarios que ante la anormalidad laboral, no se ha logrado avanzar con la Empresa GREEN HORIZON proveedora del sistema de información. 
La OCI advierte incumplimiento en la ejecución de la actividad y en los tiempos programados. Igualmente se observa desarticulación en las respuestas otorgadas por la División Finaciera, quien pese a ser corresponsable de actividad enuncia en la respuesta de avance que es deber exclusivo del Área de Adqusiciones e Inventarios. </t>
  </si>
  <si>
    <t>Auditoría Financiera vigencia 2019</t>
  </si>
  <si>
    <r>
      <t>La OPDI reporta corte noviembre 2020: "El 25 de marzo de 2020, se actualizó el procedimiento para la Gestión de Proyectos con sus respectivas herramientas para la formulación , seguimiento y monitoreo d</t>
    </r>
    <r>
      <rPr>
        <i/>
        <sz val="10"/>
        <rFont val="Arial"/>
        <family val="2"/>
      </rPr>
      <t>e los proyectos de inversión del Banco de Programas y Proyectos de la Universidad del Cauca.
Se realizo el procedimiento de "Seguimiento y evaluación de Plan de Desarrollo y Planes de Acción Institucional", "Formato Resumen para proyectos y avances", Seguimiento y evaluación a paln de Acción Anual, Metodología para la construcción del Plan de Desarrollo 2018-2022 se encuentra la plataforma Lvmen .
Se realizaron las siguientes actividades de organización, actualización de los documentos, orden y contenidos en el portal web ley de transparencia – plan de desarrollo institucional 2018 -2022.
Los elementos del Plan de Desarrollo Institucional constituyen el plan estratégico de los cuales se organizaron y ordenaron por nivel jerárquico, Niveles del PDI según su orden jerárquico, Nombre o identificación del nivel, Código de Registro. Hace referencia a los ejes, componentes, programas y proyectos sobre estos el aporte más importante es presentarlos de manera comprensible; que facilite la lectura. 
Estructurar y formular la información focalizando los objetivos; se construyó:
• El Plan Estratégico del Plan de Desarrollo Institucional 2018 -2022.
• El plan de seguimiento el Plan Estratégico del Plan de Desarrollo Institucional 2018 -2022, con los siguientes componentes, elementos del PDI, el avance del cronograma, seguimiento financiero, seguimiento en porcentaje indicadores de resultado de los proyectos, status, Seguimiento en porcentaje indicadores de producto de los proyectos.
Ajuste, organización, migración información seguimiento de los 2018-2019-2010,1 a formato plan Estrategico del Plan de Desarrollo.
Informe de las oportunidades de mejoras a las debilidades y asimetrías de los ejes, componentes, programas y proyectos registrados en los seguimientos del plan de desarrollo institucional 2018 -2022 desde años 2018, 2019, 2020 2.4-52.5/1262</t>
    </r>
    <r>
      <rPr>
        <sz val="10"/>
        <rFont val="Arial"/>
        <family val="2"/>
      </rPr>
      <t xml:space="preserve">"
Observaciones OCI: 
Cruzada la información con el PM Interno, se logra identificar algunas mejoras relacionadas con la formalización de los formatos resumen para proyectos y avances. Y
Propuesta de herramienta para el seguimiento que integra el seguimiento al avance del cronograma, seguimiento financiero y seguimiento a indicadores de resultados de los proyectos, </t>
    </r>
    <r>
      <rPr>
        <b/>
        <u/>
        <sz val="10"/>
        <rFont val="Arial"/>
        <family val="2"/>
      </rPr>
      <t xml:space="preserve">sobre la base esto se asigna avance del 30%. 
</t>
    </r>
    <r>
      <rPr>
        <sz val="10"/>
        <rFont val="Arial"/>
        <family val="2"/>
      </rPr>
      <t xml:space="preserve">
En la generalidad la OPDI suministra información sin relacionar directamente el cumplimiento de las unidades de medida. 
</t>
    </r>
  </si>
  <si>
    <r>
      <t xml:space="preserve">1. Elaboración del PLAN DE ACCION PMUA 2020, en el cual se detallan los plazos establecidos para cada actividad antes de expedir un CDP.  Se registran las actividades a corto mediano y largo plazo por proyecto iniciando con la vigencia 2020 y hasta la proyectada a 2030 en algunos casos.
2. Formulación del documento PLAN DE ORDENAMIENTO FISICO DE LA UNIVERSIDAD DEL CAUCA, constituyéndose en una carta de navegación (similares a los planes de ordenamiento territorial de los municipios), para ordenar los espacios físicos, con el fin de consolidar un modelo de universidad en el corto, mediano y largo plazo; diseñando una serie de instrumentos y mecanismos que contribuyen a su desarrollo.
El Plan de Ordenamiento de la planta Física de la Universidad, se constituye como un instrumento de planificación que define estrategias de desarrollo a nivel urbano, orienta, define y planifica estratégicamente el reordenamiento y crecimiento de la Planta Física, estableciendo soluciones que posibiliten la expansión y consolidación misional, en el corto, mediano y largo plazo, dentro de los parámetros establecidos por la Oficina De Planeación y Desarrollo Institucional. En él se integra el Plan Maestro Urbanístico y arquitectónico que contiene los proyectos y actividades a desarrollar por vigencias.  
Observación OCI diciembre 2020: La OPDI suministra nuevamente la información y precisa que el contorl al seguimiento y ejecución de obras corresponde a la Vicerrectoría Administrativa, con lo que continúa sin corregirse el hallazgo y aplicarse la actividad y unidad de mejora. 
</t>
    </r>
    <r>
      <rPr>
        <b/>
        <u/>
        <sz val="10"/>
        <color indexed="8"/>
        <rFont val="Arial"/>
        <family val="2"/>
      </rPr>
      <t xml:space="preserve">No se asigna avance. </t>
    </r>
  </si>
  <si>
    <r>
      <t xml:space="preserve">La Oficina de Planeación y Desarrollo Institucional proyectó y remitió para revisión a la Oficina Jurídica la propuesta de Acuerdo Superior, que establece directrices en la destinación de recursos Estampilla Pro Universidad Nacional y demás universidades estatales. 
Observación OCI noviembre 2020: sin avance adicional al reportado en junio de 2020, con lo que el proyecto de Acuerdo Superior continúa en propuesta enviado para concepto jurídico por la OPDI a la Oficina Jurídica. 
</t>
    </r>
    <r>
      <rPr>
        <b/>
        <sz val="10"/>
        <color indexed="8"/>
        <rFont val="Arial"/>
        <family val="2"/>
      </rPr>
      <t xml:space="preserve">Conserva el avance del 20%. </t>
    </r>
  </si>
  <si>
    <r>
      <t xml:space="preserve">El Centro de Posgrados informó: </t>
    </r>
    <r>
      <rPr>
        <i/>
        <sz val="10"/>
        <color indexed="8"/>
        <rFont val="Arial"/>
        <family val="2"/>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10"/>
        <color indexed="8"/>
        <rFont val="Arial"/>
        <family val="2"/>
      </rPr>
      <t xml:space="preserve">Observación OCI: se asigna avance en cuanto a las actividades aplicadas, con la recomendación de formalizar el control para que la mejora logre ser efectiva y permanente en el tiempo. </t>
    </r>
  </si>
  <si>
    <t xml:space="preserve">Corte diciembre 2020 el Centro de Regionalización informa: "Se diseñaron y enviaron a 13 alcaldías del Norte del Cauca, propuestas de Convenio para la articulación de las actividades misionales de la Sede Norte con la región. A la fecha se encuentran formalizadas las de Guachené y Villa Rica." Se asigna avance respecto de la unidad de medida relacionada con los compromisos 
</t>
  </si>
  <si>
    <t>Corte diciembre 2020 se informa sobre la construcción del presupuesto 2020 acorde a las orientaciones de la Oficina de Planeación, no obstante no se informa sobre la actividad de mejora y la corrección directa del hallazgo, por cuanto la OPDI no se realizó ninga observación a la propuesta.</t>
  </si>
  <si>
    <t xml:space="preserve">
Corte diciembre 2020 se informa sobre 117 almuerzos otorgados a estudiantes en el primer periodo 2020. La Vicerrectoría de Cultura y Bienestar no otorgó respuesta en el marco del programa Permaneser. La OCI no asigna avance. </t>
  </si>
  <si>
    <r>
      <t xml:space="preserve">La Vicerrectoría Administrativa con oficio 5-52/320 informó respecto de los avances en la propuesta de  reglamentación de la figura de anticipos, para dar respuesta a los hallazgos 5,6, 10 y 11. Informan que no han logrado avanzar en las prioridades administrativas derivadas de la emergencia económica y social. 
Observación OCI: la evidencia suministrada se sustenta exclusivamente en el oficio 5-52/320, sin adjuntar  registro del proyecto de reglamentación. 
Corte diciembre 2020 la División Financiera informe sobre la función que ejerce desde sus procedimientos a cargo, pero no anuncia avance. De esta manera se incumple con la actividad y la unidad de medida que refiere una reglamentación sobre los anticipos.  Igualmente se pronuncia exclusivamente sobre la corrección del hallazgo y no sobre la eliminación de causa. 
</t>
    </r>
    <r>
      <rPr>
        <b/>
        <u/>
        <sz val="10"/>
        <color indexed="8"/>
        <rFont val="Arial"/>
        <family val="2"/>
      </rPr>
      <t xml:space="preserve">No hay avance. 
</t>
    </r>
    <r>
      <rPr>
        <sz val="10"/>
        <color indexed="8"/>
        <rFont val="Arial"/>
        <family val="2"/>
      </rPr>
      <t xml:space="preserve">
</t>
    </r>
  </si>
  <si>
    <r>
      <t xml:space="preserve">La Vicerrectoría Administrativa con oficio 5-52/320 informó respecto de los avances en la propuesta de  reglamentación de la figura de anticipos, para dar respuesta a los hallazgos 5,6, 10 y 11. Informan que no han logrado avanzar en las prioridades administrativas derivadas de la emergencia económica y social. 
Observación OCI: la evidencia suministrada se sustenta exclusivamente en el oficio 5-52/320, sin adjuntar  registro del proyecto de reglamentación. 
Corte diciembre 2020 la División Financiera informe sobre la función que ejerce desde sus procedimientos a cargo, pero no anuncia avance. De esta manera se incumple con la actividad y la unidad de medida que refiere una reglamentación sobre los anticipos.  Igualmente se pronuncia exclusivamente sobre la corrección del hallazgo y no sobre la eliminación de causa. 
</t>
    </r>
    <r>
      <rPr>
        <b/>
        <u/>
        <sz val="10"/>
        <color indexed="8"/>
        <rFont val="Arial"/>
        <family val="2"/>
      </rPr>
      <t xml:space="preserve">No hay avance. </t>
    </r>
    <r>
      <rPr>
        <sz val="10"/>
        <color indexed="8"/>
        <rFont val="Arial"/>
        <family val="2"/>
      </rPr>
      <t xml:space="preserve">
</t>
    </r>
  </si>
  <si>
    <r>
      <t>La División de Gestión Financiera informa: "</t>
    </r>
    <r>
      <rPr>
        <i/>
        <sz val="10"/>
        <color indexed="8"/>
        <rFont val="Arial"/>
        <family val="2"/>
      </rPr>
      <t xml:space="preserve">El Area de Ingresos de la División Financiera asisitió al cierre de la auditoria que hizo la Contraloria y se dejó claro que los ingresos recibidos por concepto de matriculas deben ser ingresados con factura del Squid, la cual tiene ya lo configuración contable, presupuestal y de bancos, ingreso que debe hacerse manera general sin dejar valores pendientes"
</t>
    </r>
    <r>
      <rPr>
        <sz val="10"/>
        <color indexed="8"/>
        <rFont val="Arial"/>
        <family val="2"/>
      </rPr>
      <t xml:space="preserve">Para la OCI no hay avance por cuanto se incumple con la actividad y la unidad de medida. 
</t>
    </r>
    <r>
      <rPr>
        <b/>
        <u/>
        <sz val="10"/>
        <color indexed="8"/>
        <rFont val="Arial"/>
        <family val="2"/>
      </rPr>
      <t xml:space="preserve">No hay avance. </t>
    </r>
  </si>
  <si>
    <r>
      <t xml:space="preserve">La División de Gestión Financiera informa: </t>
    </r>
    <r>
      <rPr>
        <i/>
        <sz val="10"/>
        <color indexed="8"/>
        <rFont val="Arial"/>
        <family val="2"/>
      </rPr>
      <t xml:space="preserve">"Haciendo referencia al ARTICULO 27 del Acuerdo 051 "CERTIFICADO DE DISPONIBILIDAD: Los actos administrativos que afecten las apropiaciones presupuestales deberán contar previamente con Certificados de Disponibilidad Presupuestal que garanticen la existencia de apropiación suficiente para cubrir dichos gastos..."; la ejecución del presupuesto siempre ha cumplido con dicho artículo, toda vez que un registro presupuestal, cuenta por pagar y pago van a estar respaldadas por un cdp con dicho valor, de lo contrario no podrá registrarse un contrato que no esté soportado con ésta condición."
</t>
    </r>
    <r>
      <rPr>
        <sz val="10"/>
        <color indexed="8"/>
        <rFont val="Arial"/>
        <family val="2"/>
      </rPr>
      <t xml:space="preserve">Para la OCI el pronunciamiento sobre el avance no ejecuta la actividad de mejora, por el contrario refiere a consideraciones que debieron sustentarse en el proceso de auditoría, toda vez que este Plan de Mejoramiento parte de la firmeza de los hallazgos. 
</t>
    </r>
    <r>
      <rPr>
        <b/>
        <u/>
        <sz val="10"/>
        <color indexed="8"/>
        <rFont val="Arial"/>
        <family val="2"/>
      </rPr>
      <t xml:space="preserve">No asigna avance. </t>
    </r>
  </si>
  <si>
    <r>
      <t xml:space="preserve">Se evidenció la propuesta de procedimiento documentada por el Área de Adquisiciones e Inventarios, con lo que a partir de la unidad de medida se avala el avance en 30%, sujeto a formalización e implementación. 
La actividad no se cumplió en el término programado corte 30 de diciembre de 2020. 
</t>
    </r>
    <r>
      <rPr>
        <b/>
        <u/>
        <sz val="10"/>
        <color indexed="8"/>
        <rFont val="Arial"/>
        <family val="2"/>
      </rPr>
      <t xml:space="preserve">Avance o al 30%. </t>
    </r>
  </si>
  <si>
    <r>
      <t xml:space="preserve">El pronunciamiento sobre el avance del Área de Adquisiciones e Inventarios refiere a la corrección exclusiva del hallazgo, sin que informe sobre el control de mejora propuesto que exige registros de conciliación de activos intangibles. 
La OCI no asigna avance, y advierte que el término de cumplimiento vence al 30 de diciembre de 2020. 
</t>
    </r>
    <r>
      <rPr>
        <b/>
        <u/>
        <sz val="10"/>
        <color indexed="8"/>
        <rFont val="Arial"/>
        <family val="2"/>
      </rPr>
      <t xml:space="preserve">No se asigna avance. </t>
    </r>
  </si>
  <si>
    <r>
      <t xml:space="preserve">Se evidenció la propuesta de procedimiento documentada por el Área de Adquisiciones e Inventarios, con lo que a partir de la unidad de medida se avala el avance en 30%, sujeto a formalización e implementación. 
La actividad no se cumplió en el término programado corte 30 de diciembre de 2020. 
</t>
    </r>
    <r>
      <rPr>
        <b/>
        <u/>
        <sz val="10"/>
        <color indexed="8"/>
        <rFont val="Arial"/>
        <family val="2"/>
      </rPr>
      <t xml:space="preserve">Avance del 0 al 30%. </t>
    </r>
  </si>
  <si>
    <r>
      <t xml:space="preserve">La División de Gestión Financiera informa: </t>
    </r>
    <r>
      <rPr>
        <i/>
        <sz val="11"/>
        <color theme="1"/>
        <rFont val="Calibri"/>
        <family val="2"/>
        <scheme val="minor"/>
      </rPr>
      <t xml:space="preserve">"Se revisó la configuración del Plan de Cuentas contables institucional en el sistema Financiero Finanzas Plus, se verificó con la política contable establecida en el Acuerdo Superior 012 de marzo de 2018 y se realizó el ajuste a la configuración el día 12 de mayo de 2020 tal como se puede evidenciar en la siguiente imagen, desmarcando el ítem “Corriente” de los códigos contables 19700801 Software en bodega y 19700802 Software en uso, de conformidad con la política"
</t>
    </r>
    <r>
      <rPr>
        <sz val="11"/>
        <color theme="1"/>
        <rFont val="Calibri"/>
        <family val="2"/>
        <scheme val="minor"/>
      </rPr>
      <t xml:space="preserve">Para la OCI no hay avance por cuanto se incumple con la actividad y la unidad de medida, que refiere a procedimiento documentado. 
</t>
    </r>
    <r>
      <rPr>
        <b/>
        <u/>
        <sz val="11"/>
        <color theme="1"/>
        <rFont val="Calibri"/>
        <family val="2"/>
        <scheme val="minor"/>
      </rPr>
      <t xml:space="preserve">No se asigna avance. </t>
    </r>
  </si>
  <si>
    <r>
      <t>Se evidenció la propuesta de procedimiento documentada por el Área de Adquisiciones e Inventarios, no obstante consiste en una primera versión que amerita revisión y mejoras. 
La OCI considerando la unidad de medida programada asigna A</t>
    </r>
    <r>
      <rPr>
        <b/>
        <u/>
        <sz val="11"/>
        <color theme="1"/>
        <rFont val="Calibri"/>
        <family val="2"/>
        <scheme val="minor"/>
      </rPr>
      <t xml:space="preserve">vance del 0 al 20%. </t>
    </r>
  </si>
  <si>
    <r>
      <t xml:space="preserve">La OPDI informa corte noviembre 2020: </t>
    </r>
    <r>
      <rPr>
        <i/>
        <sz val="11"/>
        <color theme="1"/>
        <rFont val="Calibri"/>
        <family val="2"/>
        <scheme val="minor"/>
      </rPr>
      <t xml:space="preserve">"Sobre la información contractual se corrigieron los convenios, y contratos que se estipulan en la observación de la CGR  y se presento en el mes de abril en el aplicativo SIRECI…Es de mencionar que los errores que se presentaron en la información contractual provenian de la Vicerrectoria administrativa y la Unidad de Salud, en lo cual la OPDI  no tenia injerencia sobre el tema, ya que nosotros consolidamos la información certificada que envian las dependencias."
</t>
    </r>
    <r>
      <rPr>
        <sz val="11"/>
        <color theme="1"/>
        <rFont val="Calibri"/>
        <family val="2"/>
        <scheme val="minor"/>
      </rPr>
      <t xml:space="preserve">La OCI con la respuesta otorgada no obtiene información que permita asignar avance. Se requerirá a la Vicerrectoría Administrativa informar sobre los controles aplicados en el registro de información contractual al SIRECI. 
</t>
    </r>
    <r>
      <rPr>
        <b/>
        <u/>
        <sz val="11"/>
        <color theme="1"/>
        <rFont val="Calibri"/>
        <family val="2"/>
        <scheme val="minor"/>
      </rPr>
      <t xml:space="preserve">No se asigna avance. </t>
    </r>
  </si>
  <si>
    <r>
      <t xml:space="preserve">Corte junio de 2020 el Área de Adquisiciones e Inventarios  relaciona el ajuste al procedimiento PA-GA-5.4.1-PR 10 relativo a la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SGC, en el sentido de que la operación debe conducir a indagar, determinar responsabilidades y resarcir los perjuicios causados sobre el patrimonio público; propósito que permitiría dar respuesta al hallazgo emitido por la Contraloría General de la República-CGR. 
Corte diciembre 2020, el Área de Adquisiciones e Inventarios no relaciona avance adicional, manifestando que su incompresión frente al hallazgo y la imposibilidad de socializar la propuesta del procedimiento documentado. 
</t>
    </r>
    <r>
      <rPr>
        <b/>
        <u/>
        <sz val="11"/>
        <color theme="1"/>
        <rFont val="Calibri"/>
        <family val="2"/>
        <scheme val="minor"/>
      </rPr>
      <t xml:space="preserve">No se asigna avance. </t>
    </r>
  </si>
  <si>
    <r>
      <t xml:space="preserve">El Área de Adquisiciones e inventarios insiste en la actualización y mejora de su archivo de gestión y satelital en cuanto a los tipos documentales de los cuentadantes. 
</t>
    </r>
    <r>
      <rPr>
        <b/>
        <u/>
        <sz val="12"/>
        <color indexed="8"/>
        <rFont val="Arial"/>
        <family val="2"/>
      </rPr>
      <t xml:space="preserve">La OCI se abstiene de asignar avance hasta tanto pueda realizar la verificación en físico. </t>
    </r>
  </si>
  <si>
    <r>
      <t xml:space="preserve">Corte junio de 2020 Respecto del proyecto de marcación, el Área de Adquisiciones e Inventarios lidera su implementación, con avances en la disposición de un  software prototipo que permite la programación de los tags y su lectura a través de tres aplicaciones usadas en el proceso de marcación: de escritorio (windows) para programación y registro de tags; móvil android para lectura de tags y web auxiliar para consulta. 
Con corte a 20 de abril de 2020, el Área de Adquisiciones e Inventarios reporta 3640 bienes marcados, así: 
Activos tags RDID duros: 2346. 
Activos rotulados: 112
Activos tag RFID blando: 586
Controlado tag RFID blando: 513
Controlado rotulados: 83
El avance alcanzado hasta la fecha 10/06/2020 el del 80% sujeto a la culminación del proyecto de marcación. 
Corte diciembre 2020, el Área de Adquisiciones e Inventarios informa sobre la imposibilidad de dar continuidad a la marcación en virtud a que se trata de un trabajo presencial, que por las medidas administrativas de trabajo en casa impide el desplazamiento de las personas a las diferentes dependencias universitarias pa hacer la identificacion y marcacion de los bienes con la tecnologia RFID. 
</t>
    </r>
    <r>
      <rPr>
        <b/>
        <u/>
        <sz val="12"/>
        <color indexed="8"/>
        <rFont val="Arial"/>
        <family val="2"/>
      </rPr>
      <t xml:space="preserve">
Ante esta situación la OCI se abstiene de asignar avance. </t>
    </r>
  </si>
  <si>
    <r>
      <t xml:space="preserve">Corte junio de 2020 el Área de Adquisiciones e Inventarios  relaciona el ajuste al procedimiento PA-GA-5.4.1-PR 10 relativo a la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SGC, en el sentido de que la operación debe conducir a indagar, determinar responsabilidades y resarcir los perjuicios causados sobre el patrimonio público; propósito que permitiría dar respuesta al hallazgo emitido por la Contraloría General de la República-CGR. 
Corte diciembre 2020, el Área de Adquisiciones e Inventarios no relaciona avance adicional, manifestando que su incompresión frente al hallazgo y la imposibilidad de socializar la propuesta del procedimiento documentado. 
</t>
    </r>
    <r>
      <rPr>
        <b/>
        <u/>
        <sz val="11"/>
        <color theme="1"/>
        <rFont val="Calibri"/>
        <family val="2"/>
        <scheme val="minor"/>
      </rPr>
      <t xml:space="preserve">La OCI se abstiene de asignar avance. </t>
    </r>
  </si>
  <si>
    <r>
      <t xml:space="preserve">Por oficio No 2.4-4/171 del 6 de febrero  de 2019 se solicitó la instalación a la base de datos de SIMCA, SRH, SRF.
</t>
    </r>
    <r>
      <rPr>
        <sz val="8"/>
        <color theme="5" tint="-0.249977111117893"/>
        <rFont val="Arial"/>
        <family val="2"/>
      </rPr>
      <t>Evidencia Nov 30/2020  (Oficio 5.2.1492):  La División Financiera está presta a asignar los usuarios y dar la capacitación para quein sea designada, depende de la dirección de la Universidad designar lo susuarios que se encargaran de la planeación economica</t>
    </r>
  </si>
  <si>
    <t>Sin evidencia de avance en razón a que la respuesta es incoherente con la actividad programada y la unidad de medida. 
Sin modificación del  porcentaje de avance  al I semestre del 2020</t>
  </si>
  <si>
    <t>No hay reporte al corte solicitado; por tanto, se mantiene en cero (0)  el porcentaje de avance (Oficio 5.2.1492 de 14/12/2020).</t>
  </si>
  <si>
    <r>
      <t xml:space="preserve">
</t>
    </r>
    <r>
      <rPr>
        <sz val="8"/>
        <color theme="5" tint="-0.249977111117893"/>
        <rFont val="Arial"/>
        <family val="2"/>
      </rPr>
      <t>Evidencia Nov 30/2020  (Oficio 5.2.1492 del 14/12/2020): Las actas se elaboran con documentos entregados por quien solicita la reunión del Counfis y se envian a todos los miembros del Consejo por el secretario del Counfis, quien solamente levanta el acta de asistencia, anexos recibidos y asistencias.</t>
    </r>
  </si>
  <si>
    <r>
      <t xml:space="preserve">Existen registros en Excel con los reportes mensuales de conciliación de información.
</t>
    </r>
    <r>
      <rPr>
        <sz val="8"/>
        <color theme="5" tint="-0.249977111117893"/>
        <rFont val="Arial"/>
        <family val="2"/>
      </rPr>
      <t>Evidencia Nov 30/2020  (Oficio 5.2.1492 del 14/12/2020: Una vez registrados los actos administrados (Acuerdos-Resoluciones) en el sistema financiero, se procede a bajar el reporte para verificación de congruencia de la información en los respectivos campos del documento.</t>
    </r>
  </si>
  <si>
    <t>La evidencia en formato excell,  hojas "corregido" "seguimiento" "Original" tiene registros corte al 12/05/2020; por lo que no hay evidencia de la continuidad a la aplicación de la actividad en el transcurso del II semestre de la vigencia, objeto de seguimiento.  
Sin modificación del  porcentaje de avance  al I semestre del 2020</t>
  </si>
  <si>
    <r>
      <t xml:space="preserve">El procedimiento Modificaciones Presupuestales publicado el portal Lvmen se encuentra sin actualizar.
</t>
    </r>
    <r>
      <rPr>
        <sz val="8"/>
        <color theme="5" tint="-0.249977111117893"/>
        <rFont val="Arial"/>
        <family val="2"/>
      </rPr>
      <t xml:space="preserve">Evidencia Nov 30/2020  (Oficio 5.2.1492 del 14/12/2020: Sin reporte de avance </t>
    </r>
  </si>
  <si>
    <t xml:space="preserve">
El procedimiento  PA-GA-5.2-PR-8 V:5 Fecha Actualización: 30-11-2016 Página 1 de 9,  Modificaciones Presupuestales,  publicado en  Lvmen se encuentra sin ajustar.
se mantiene en cero (0)  el porcentaje de avance.</t>
  </si>
  <si>
    <r>
      <t xml:space="preserve">El registro del NIT personal en el Finanzas Plus; descartando el uso de Terceros varios. 
</t>
    </r>
    <r>
      <rPr>
        <sz val="8"/>
        <color theme="5" tint="-0.249977111117893"/>
        <rFont val="Arial"/>
        <family val="2"/>
      </rPr>
      <t>Evidencia Nov 30/2020  (Oficio 5.2.1492 del 14/12/2020: Se realiza en el Sistema Financiero en el documento de ajustes presupuestales REJP, un documento por cada registro de la información a ajustar.</t>
    </r>
  </si>
  <si>
    <t xml:space="preserve">Sin soporte de la actividad; queda pendiente la verificación el Sistema de Información Finanzas  Plus, aspecto que se refleja en el porcentaje de avance. </t>
  </si>
  <si>
    <r>
      <t xml:space="preserve">Debido a que el acto administrativo de aprobación es anual, a la fecha no se halla nuevo registro.
</t>
    </r>
    <r>
      <rPr>
        <sz val="8"/>
        <color theme="5" tint="-0.249977111117893"/>
        <rFont val="Arial"/>
        <family val="2"/>
      </rPr>
      <t xml:space="preserve">Evidencia Nov 30/2020  (Oficio 5.2.1492 del 14/12/2020:
a) Se realiza un diseño de acuerdo o resolución de acuerdo la necesidad para tener un formato base, el cual se modifica de acuerdo a requerimientos particulares  en determinados casos , la Revisión está cargo de un abogado de la Vicerrectoría Administrativa en todos los casos
b y c) Las Resoluciones y Acuerdos están siendo revisados por los Profesionales de la División Financiera y de Vicerectoría Administrativa en todos los aspectos del acto administrativo y asi se definen los términos correctos a utilizar en las Resoluciones correspondientes a modificaciones presupuestales y modificaciones del PAC.   </t>
    </r>
  </si>
  <si>
    <t>La respuesta es incoherente a la sustentada en el seguimiento del  I semestre y a la actividad programada y un idad de medida del Plan de Mejoramiento.
se mantiene en cero (0)  el porcentaje de avance.</t>
  </si>
  <si>
    <r>
      <t xml:space="preserve">El 18 de junio de 2019 la empresa GREENHORIZON responde al Profesional de la División Gestión Financiera que en lo restante de la vigencia 2019 no hay capacidad para atender los desarrollos solicitados por la Universidad, los que serán atendidos a partir de abril del 2020.
</t>
    </r>
    <r>
      <rPr>
        <sz val="8"/>
        <color theme="5" tint="-0.249977111117893"/>
        <rFont val="Arial"/>
        <family val="2"/>
      </rPr>
      <t>Evidencia Nov 30/2020  (Oficio 5.2.1492 del 14/12/2020:: Las modificaciones  y manejo del PAC se efectúan de maneria manual sin presentar dificultades a la fecha</t>
    </r>
  </si>
  <si>
    <t>La respuesta es incoherente a la sustentada en el seguimiento del  I semestre y a la actividad programada y un idad de medida del Plan de Mejoramiento.
se mantiene   el porcentaje de avance asignado en el seguimiento del I semestre.</t>
  </si>
  <si>
    <t>Evidencia Dic 15/2020 (Oficio 2.4 -52.18/1315)
El procedimiento actualizado PE-GE-2.2-PR-9 acoge losproyectos financiados con recursos de inversión como los son Art 86, Estampillas ProUniversidades y PFC, el cual sus herramientas permiten identificar la fuente de sus recusos
A la fecha se cuenta con archivo digital con la ejecución presupuestal desde la vigencia 2018 a 2020 de los proyectos de inversión , distinguiendo su respectiva fuente de financiación</t>
  </si>
  <si>
    <t xml:space="preserve"> - Procedimiento actualizado:  
El Procedimiento Gestión de Proyectos de Inversión  PE-GE-2.2-PR-9 V: 4, del  25-03-2020 publicado en Lvmen; aunque refiere identificar la fuente de los recursos financieros que apalancan  los proyectos de la Universidad ;  no se disponen de las evidencias de la aplicación que de cuenta de número de proyectos  que han sido y/o están financiados con los recursos estampilla y del seguimiento financiero de la ejecución, situación corroborada con la información del  Plan de Inversión-Banco de Programas y proyecto; actualizado a l 27/03/2019 publicado en Lvmen  el que no despliega los proyectos con recursos de Estampilla.  Razón por la que es necesario  reforzar los controles y responsables de las actividades del procedimiento.   
 - Formato Creado y  número de planes, programas y  proyectos con recursos de estampilla con documentación recopilada; 
Sin soporte que respalde la realización; la información del Plan de Inversión-Banco de Programas y proyectos actualizado a 17/03/2019 no registra la información de los proyectos financiados con recursos Estampilla 180 años. </t>
  </si>
  <si>
    <t>Evidencia Dic 15/2020 (Oficio 2.4 -52.18/1315)
El procedimiento actualizado PE-GE-2.2-PR-9 acoge losproyectos financiados con recursos de inversión como los son Art 86, Estampillas ProUniversidades y PFC, el cual sus herramientas permiten identificar la fuente de sus recusos</t>
  </si>
  <si>
    <t>Teniendo en cuenta el indicador de la actividad debe presentarse como evidencia el Banco de Programas y proyectos actualizado, el cual, según la publicación Link transparencia Plan de Inversión-Banco de Programas y proyecto la información es del  27/03/2019.</t>
  </si>
  <si>
    <t>http://facultades.unicauca.edu.co/prlvmen/sites/default/files/procesos/PE-GE-2.2-PR-9%20Banco%20programas%20y%20Proyectos%20v4.pdf
PE-GE-2.2- FOR -44 Anexo C. Documento Técnico V1.docx
ACTA DE FINALIZACION DE PROYECTO  PE-GE-2.2-FOR-46 VIGENTE A PARTIR DE 25-03-2020
E-GE-2.2- FOR -48 Anexo B. Presentación y Seguimiento proyectos V1.xlsx
Se cumple con  la creación de los formatos,  pendiente la realización de los seguimientos técnicos</t>
  </si>
  <si>
    <t>Evidencia Nov 30/2020  (Oficio 5.2.1492 del 14/12/2020):
Guía proyectada para revisión y aprobación por parte de la Oficina de Calidad.</t>
  </si>
  <si>
    <t>El proyecto de formulación de la guía no evidencia el acompañamiento de la  Oficina  de Planeación,  en el rol de  órgano técnico especializado en el diseño de los métodos y en la dirección y coordinación de los procesos de Planeación, caso el del  presupuesto general de la Universidad ; en garantía de considerar todos los recursos en el marco económico , financiero y presupuestal de cada vigencia según lo establece el  Estatuto financiero y Presupuestal y la Ordenanza.</t>
  </si>
  <si>
    <t xml:space="preserve">Evidencia Nov 30/2020  (Oficio 5.2.1492 del 14/12/2020):
Procedimiento proyectado para revisión, aprobación y/o ajustes por parte de la Oficina de Calidad.(Procedimiento Facturación y Recaudo estampilla Pro Universidad del Cauca
Vicerrectoría Administrativa)
</t>
  </si>
  <si>
    <t>El proyecto de procedimiento integra parcialmente  las actividades  para  el registro,  sin incluir  las propias del Area de Presupuesto y las que corresponden al  seguimiento y evaluación de los planes,programas o proyectos financiados con recursos de la  Estampilla a cargo de la Oficina de Planeación.</t>
  </si>
  <si>
    <t xml:space="preserve">Evidencia Nov 30/2020  (Oficio 5.2.1492 del 14/12/2020)
Desde el area de Tesoreria en conjunto con la Oficina de Credito y Cartera se ha  trabajado en una propuesta basada en el desarrollo adecuado del  sistemas de recaudo SQUID, el cual presenta deficiencias en el registro de recaudo, control y manejo de informacion en la liquidacion de contratos  otorgados por el departamento, municipios e instuticiones. La  propuesta en mencion hasta el momento se encuenta en estado de revision y aprobacion  por parte de las areas encargadas. </t>
  </si>
  <si>
    <t xml:space="preserve">La evidencia que reporta no corresponde a la actividad descrita ni al  proyecto o acción. </t>
  </si>
  <si>
    <t xml:space="preserve">La responsable del seguimiento de la OCI profesional universitaria Deysi Potosí, recomienda excluir la actividad por tanto carece de pertinencia e integralidad. </t>
  </si>
  <si>
    <t>Los vaceados de lo reportado</t>
  </si>
  <si>
    <t>Fecha de cierre</t>
  </si>
  <si>
    <t>Eficacia</t>
  </si>
  <si>
    <t>Modelo de informe en formato Word enviado a las dependencias y facultades" Rendición de cuentas 2019 compromiso con la paz territorial, la transparencia y los derechos humanos" incluye definiciones para Metas 2019, Logros 2019, Indicadores de Gestión, Lecciones y prospectivas 2020.
Procedimiento PE-GE-2.4-PR-5 incluye actividad 6, Nota 2; el Oficio enviado describe contactos para las inquietudes. Igualmente se creó el correo rendicióndecuentas@unicauca.edu.co</t>
  </si>
  <si>
    <t>El proceso reporto dificultades por algunas dependencias en el diligenciamieno de los formatos, por lo que es necesario fortalecer:
1- La definición de los elementos a diligenciar en el formato.
2- El acompañamiento ofrecido por la OPDI a fin de evitar las dificultades presentadas.</t>
  </si>
  <si>
    <t>Modelo de informe en formato Word enviado a las dependencias y facultades" Rendición de cuentas 2019 compromiso con la paz territorial, la transparencia y los derechos humanos" incluye Metas 2019, Logros 2019, Indicadores de Gestión, Lecciones y prospectivas 2020.
Para la rendicion de cuentas para la vigencia 2020 se modifcara los modelos de los informes incluyendo los objetivos de desarrollo sostenible para la gestión de cada de las dependencias.</t>
  </si>
  <si>
    <t>Procedimiento PE-GE-2.4-PR-5 actualizado, versión 6, Fecha de Actualización: 1-12-2020, incluye actividades de preparación de oficios remisorios, consolidación de la información con definición de control, diseño de borrador del informe, revisión y ajuste por el equipo de apoyo a la audiencia pública, diseño final del informe de gestión, presentación del informe final al equipo de apoyo y al Rector, y publicación del informe con seguimiento.</t>
  </si>
  <si>
    <t>El procedimiento se encuentra actualizado, si embargo la OCI recomienda definir actividades para la actualización del modelo del informe a enviar a los procesos.</t>
  </si>
  <si>
    <t>Incorporar al informe de gestión los Temas, aspectos y contenidos relevantes que la entidad debe comunicar como lo indica el manual único de Rendición de Cuentas, para que facilite su valoración y comprensión por agentes externos</t>
  </si>
  <si>
    <t>Informe de Gesión general públicado en el baner de Rendición de Cuentas.</t>
  </si>
  <si>
    <t>Informe de gestión y el resumen ejecutivo publicado
http://www.unicauca.edu.co/versionP/rendicion-de-cuentas</t>
  </si>
  <si>
    <t>La OCI recomienda ajustar el contenido del informe ejecutivo, a fin que  facilite su valoración y comprensión por agentes externos (grupos de valor)</t>
  </si>
  <si>
    <t>Centro de Gestión de la Calidad y la Acreditación Institucional
Matriz Plan de Mejoramiento
Informe 2.6-52.18/18 del 2020 de evaluación al Plan de Desarrollo Institucional, corte 31 diciembre 2019</t>
  </si>
  <si>
    <t>La publicación de los documentos relacionados con el Plan de Desarrollo Institucional presenta debilidades respecto de la organización, integración, orden cronológico e íntegro de la información estratégica Institucional, en garantía de fácil acceso y comprensión de la información por parte de los ciudadanos, conforme lo prevé la Ley 1712 del 2014 de Transparencia y del Derecho de Acceso a la Información Pública.</t>
  </si>
  <si>
    <t xml:space="preserve">El procedimiento de "Seguimiento y evaluación de Plan de Desarrollo y Planes de Acción Institucional"
 "Formato Resumen para proyectos y avances".
"Seguimiento y evaluación a plan de Acción Anual"
"Metodología para la construcción del Plan de Desarrollo 2018-2022" se encuentra la plataforma Lvmen .
Organización, actualización de los documentos, orden y contenidos en el portal web ley de transparencia – plan de desarrollo institucional 2018 -2022. 
http://www.unicauca.edu.co/versionP/informacion-publica-nacional
</t>
  </si>
  <si>
    <t>Los procedimiento PE-GE-2.4-PR-17 de seguimiento y evaluación  a plan  de acción del plan de desarrollo Institucional, y , 
 PE-GE-2.4-PR-2 administración de la información relacionada con el PDI,  publicados en Lvmen se encuentran en las versiones 1 y 5  y fechas de actualización 20/05/2020 y  11/06/2019  sin evidencia de mejoras.  
Aunque el procedimiento  PE-GE-2.4-PR-2 no presenta actualización, se observan mejoras en la organización de la publicación de la información estratégica, asignandose un avance del 10%.</t>
  </si>
  <si>
    <t>Se carece de un procedimiento o guia que provea los lineamientos efectivos y adecuados para realizar el seguimiento del plan de desarrollo institucional, que facilite verificar la ejecución de los programas y proyectos estratégicos en beneficio de la gestión universitaria</t>
  </si>
  <si>
    <r>
      <rPr>
        <sz val="12"/>
        <color theme="1"/>
        <rFont val="Arial Narrow"/>
        <family val="2"/>
      </rPr>
      <t>El Informe de seguimiento al PDI presentado por la OPDI, presenta: 
 -  vacíos y deficiencias en la definición del objetivo, alcance y metodología.
 - El informe con información sin claridad, precisión y  orden.</t>
    </r>
    <r>
      <rPr>
        <sz val="12"/>
        <color rgb="FFFF0000"/>
        <rFont val="Arial Narrow"/>
        <family val="2"/>
      </rPr>
      <t xml:space="preserve">
</t>
    </r>
    <r>
      <rPr>
        <sz val="12"/>
        <color theme="1"/>
        <rFont val="Arial Narrow"/>
        <family val="2"/>
      </rPr>
      <t xml:space="preserve"> - Sin evidencias de uso de metodología para el análisis y de los registros.</t>
    </r>
  </si>
  <si>
    <t xml:space="preserve">Metodología aprobada </t>
  </si>
  <si>
    <t>Para realizar los procedimientos se estan realizando mejoras al plan de Desarrollo Institucional que involucran fuentes de información del DNP,DAFP, Diagnosticos, documentos internos y externos, normatividad vigente.
En los siguientes informes se  identifica el proceso de recolección y validación de evidencias y, análisis y presentación de la información de seguimiento y evaluación del PDI:
Informe de avance al plan de desarrollo 2018 – 2022. 2.4-52.5/1210 oficina de planeación y desarrollo institucional
Informe plan de seguimiento del plan de desarrollo institucional para la vigencia 2020 2.4-52.5/1221 oficina de planeación y desarrollo institucional</t>
  </si>
  <si>
    <t>Las evidencias (Informes 2.4-52.5/1210 y 2.4-52.5/1221 ) no se asocian al indicador y unidad de medida de la actividad, si bien la metodología DEMING determina el ciclo PHVA, la descripción no comprende el ¿Cómo? ¿Cuándo? Y el responsable de la acción que debe contener el documento Guía metodologica.</t>
  </si>
  <si>
    <t xml:space="preserve">No se encuentra documentada la metodología que orienta la implementación, control y seguimiento, procedimientos de reporte de información del PDI, y registros a las modificaciones al Plan Estratégico. </t>
  </si>
  <si>
    <t>Sin evidencia del uso de herramientas gerenciales (tablero de indicadores) de apoyo técnico para establecer resultados razonables al cumplimiento de los objetivos del Plan Estratégico y la ejecución de los programas y proyectos respecto de sus metas establecidas en la vigencia 2019, por lo que, el resultado de avance carece de sustento técnico</t>
  </si>
  <si>
    <t>Resultados de algunos indicadores con avances superiores al 100% con impacto en el cálculo del avance general de los proyectos y del PDI.</t>
  </si>
  <si>
    <t xml:space="preserve">
Ajustar la matriz general del plan acción estrategico del PDI, con la información reportada en las fichas resumen de proyectos y avances PE-GE-2.4-FOR 43 formato resumen para proyectos y avances V2
</t>
  </si>
  <si>
    <t>La OPDI formalizó y se actualizó con fecha 04/05/2020 el PE-GE-2.4-FOR 43 Formato Resumen para Proyectos y Avances V2, 
El PE-GE-2.4-FOR-49 Seguimiento y Evaluación a Plan de Acción Anual del Plan de Desarrollo Institucional.xlsx
 Formato PDI 2018 - 2022 v15</t>
  </si>
  <si>
    <t>Se mantiene el avance respecto de la actualización de  el PE-GE-2.4-FOR 43 Formato Resumen para Proyectos y Avances V2.
El PE-GE-2.4-FOR-49 presenta actualización 20/05/2020.y no contiene los elementos que describe el informe 2.4-52.5/ 1221 de la OPDI.
Elementos del PDI. 
Avance del cronograma.
Seguimiento financiero. 
Seguimiento en porcentaje indicadores de resultado de los proyectos.
Status.
Además, no se evidencia los ajustes a  la alineación de los componentes, programas y proyectos con los ejes estratégicos del PDI,, los porcentajes de avance, la aplicación de fórmulas, la articulación entre las variables y pesos asignados, entre otros.
Formato PDI 2018 - 2022 v15 sin evidencia de la formalización.</t>
  </si>
  <si>
    <t>Las evidencias soporte del avance de los indicadores no se detallan para cada uno y en algunos casos, no responden a las unidades de medida y metas definidas.</t>
  </si>
  <si>
    <t>No se evidencia unificación en la identificación de los códigos de registros de los proyectos.</t>
  </si>
  <si>
    <t xml:space="preserve">La información que presentan los instrumentos de registro y seguimiento del PAE y PAG dificultan determinar su real ejecución y cumplimiento, en razón a que presenta debilidades en: la alineación de los componentes, programas y proyectos con los ejes estratégicos del PDI (Ley 152 de 1994), los porcentajes de avance, la aplicación de fórmulas, la articulación entre las variables y pesos asignados, entre otros. </t>
  </si>
  <si>
    <t>El PAG incorpora exclusivamente el movimiento de recursos financieros de los proyectos y no integralmente todos los aspectos del PDI.</t>
  </si>
  <si>
    <t>Conforme a lo establecido por el Manual de Funcionamiento del Banco
Universitario de Proyectos de Inversión Código: ME – GE – 2.2 – MN - , V: 0, no se cuenta con un plan de acción que permita medir anualmente la ejecución de los proyectos del PDI.</t>
  </si>
  <si>
    <t>Inexistencia del Banco Universitario de Proyectos de Inversión (Acuerdo
051/2007) que articule entre otros al Banco de Programas y Proyectos</t>
  </si>
  <si>
    <t xml:space="preserve">El Proceso Gestión de la Planeación y Desarrollo Institucional no reporto evidencias que permitan valorar un nuevo avance.
El Plan de Inversión 2019 - Banco de Programas y Proyectos Universidad del Cauca publicado en Ley de Transparencia, está desactualizado a la fecha y no incorpora los proyectos de la VRI.
Se mantiene el avance asignado.
</t>
  </si>
  <si>
    <t>En el banner de Ley de Transparencia se registran informaciones diferentes y del Banco de Programas y Proyectos y algunos proyectos del PDI no se encuentran registrados, con riesgo a la calidad de información que exigen la Ley 1474 del 2011 y la Ley 1712 del 2014.</t>
  </si>
  <si>
    <t>Sin evidenciar la identificación y valoración de los riesgos de gestión del PDI.</t>
  </si>
  <si>
    <t xml:space="preserve">Indentificar, valorar y realizar acciones de control a los riesgos  de gestión del PDI
</t>
  </si>
  <si>
    <t>Deficiencias en la gestión documental relativa a construcción e implementación del Plan Estratégico, impiden verificar su evolución.</t>
  </si>
  <si>
    <t>Seguimiento sujeto a las medidas administrativas frente a la emergencia sanitaria 
Solicitar a la OPD presentar la evidecia de las mejoras a la gestión documental a través de archivo digital .</t>
  </si>
  <si>
    <t>Sin reporte Jurídica, Administrativa y Unidad de Salud</t>
  </si>
  <si>
    <t xml:space="preserve">La División de Gestión de la Cultura informó respecto del documento diagnóstico de los bienes patrimoniales custodiados por la Arquidiócesis de Popayán, sobre lo cual se presenta el estado de actual de los bienes y las alternativas de solución para la corrección del hallazgo idenficado por la Contraloría General de la República-CGR. 
Con base en la Unidad de medida, la OCI asigna avance frente al diagnóstico con porcentaje del 30%, sujeto al avance en los protocolos y demás procedimientos aplicables. 
</t>
  </si>
  <si>
    <t xml:space="preserve">La División de Gestión de la Cultura informó respecto del documento diagnóstico de los bienes patrimoniales custodiados por la Arquidiócesis de Popayán, sobre lo cual se presenta el estado de actual de los bienes y las alternativas de solución para la corrección del hallazgo idenficado por la Contraloría General de la República-CGR. 
Sujeto al avance en la actividad anterior. 
</t>
  </si>
  <si>
    <t>Se ha realizado la limpieza a 95 (noventa y cinco) paquetes, embalados en 98 (noventa y ocho) cajas, no se ha podido avanzar más por la emergencia del COVID-19 que nos ha obligado a realizar teletrabajo.
A la fecha se han catalogado  37 paquetes; ingresaron al catálogo entre abril y octubre de 2020, 408 documentos que por su temporalidad fueron ubicados en el fondo, Antiguo Archivo Central Del Cauca” - Sección “República”
De los 92 paquetes se han catalogado 37 que equivalen al 40.22%
Ver archivo denominado: "H1 ACCIÓN 1, DOCUMENTOS CLASIFICADOS -ABRIL-OCTUBRE 2020"
ver link: http://www.unicauca.edu.co/versionP/Servicios/Archivo%20Hist%C3%B3rico/Cat%C3%A1logo</t>
  </si>
  <si>
    <t>En reunión conjunta con el AGN del 12 de marzo, se aclaró que la Universidad determinó como medios de verificación “Fichas de catalogación de la documentación perteneciente al Fondo Carlos Albán”, y la evidencia enviada refiere al índice del Fondo, por lo que el avance no corresponde al 100% y se solicita la elaboración de las fichas de catalogación.
Se inició la ubicación de la información que actualmente posee el índice del Fondo Carlos Albán en fichas, las cuales serán posteriormente completadas de acuerdo a la normatividad vigente.  De 4657 signaturas que tiene dicho Fondo, entre 12 y el 31 de marzo se actualizaron 89 fichas, las cuales se completarán una vez se supere la emergencia sanitaria por el COVID-19 y se pueda ingresar a las instalaciones del Archivo.
Ver archivos : 
H1 ACCION 2 M1 FICHAS DOCUMENTOS CARLOS ALBAN 1-89
H1 ACCION 2 M1 INVENTARIO DIGITADO CARLOS ALBAN</t>
  </si>
  <si>
    <t>Sin avance desde el 31 de marzo d 2020.
Debido a la emergencia sanitaria por COVID 19 y los lineamientos relacionados con trabajo en casa</t>
  </si>
  <si>
    <t>Cumplida desde marzo de 2020</t>
  </si>
  <si>
    <t xml:space="preserve"> 
  Desde la instalación de los dataloggers se han realizado mediciones diarias con intervalos de dos horas en cada depósito del archivo 
Ver archivo denominado " H2 ACCIÓN 3 M2  REPORTES DE MEDICIÓN TEMPERATURA Y HUMEDAD I TRIMESTRE 2020</t>
  </si>
  <si>
    <t>Cumplida desde junio de 2020</t>
  </si>
  <si>
    <t>Al momento de la visita se evidenció el sellado y foliación de las imágenes digitalizadas en el marco del convenio entre la Fundación Neogranadina y la Universidad del Cauca.
Teniendo en cuenta que el archivo digital pesa 170 gb aproximadamante, se determinó enviar una muestra aleatoria
Al momento de la visita se evidenció el sellado y foliación de las imágenes digitalizadas en el marco del convenio entre la Fundación Neogranadina y la Universidad del Cauca.
Teniendo en cuenta que el archivo digital pesa 170 gb aproximadamante, se determinó enviar una muestra aleatoria
Ver carpeta denominada "H 4 ACCIÓN 5 M1"
En el portal web Institucional, catálogo del fondo Antiguo Archivo Central del Cauca se puede verificar los documentos que cuentan con "copia digital": 
http://www.unicauca.edu.co/versionP/Servicios/Archivo%20Hist%C3%B3rico/Cat%C3%A1logo
En reunión conjunta con el AGN, este requirió a la Universidad informar en el siguiente informe de avance del PMA, lo sucedido con el convenio con la Fundación Neogranadina y la adquisición del escáner. Igualmente, se debe informar el volumen de la información digitalizada con respecto al universo de los documentos históricos, identificando cada fondo, sin enviar los pantallazos que el AGN ya posee.
El AGN indicó, que no existe obligatoriedad de digitalizar todas sus imágenes. Sin embargo, lo recomendó para consulta y salvaguarda, precaviendo el deterioro por la manipulación y afectación por factores externos de los documentos históricos.
Por lo anterior, se envía un informe detallado sobre las condiciones en que la Fundación Neogranadina digitalizó las imágenes del Archivo Hstórico de la Universidad del Cauca, en el cual se explica que del universo total de los documento del Fondo Antiguo Archivo Cental del Cauca se ha digitalizado un 5%; en dicho documento también se explica el estado en que se encuentra el proceso de digitalización adicional a este PMA
Ver PDF titulado "H 4 ACCIÓN 5 M1 INFORME NEOGRANADINA"</t>
  </si>
  <si>
    <t>Artchivo Histórico</t>
  </si>
  <si>
    <t>PLANES DE MIGUEL FALTA PASAR</t>
  </si>
  <si>
    <t>KEVIN PASAR</t>
  </si>
  <si>
    <t>NO REPORTARON</t>
  </si>
  <si>
    <t>Se presentó una propuesta en borrador que  contiene la estructura del acuerdo, un recopilado de las normas sobre comisiones de estudio y una propuesta del procedimiento  a implementar.
Acta de seguimiento 2.6-1.60/016 del 20 de noviembre de 2019
oficio de reporte 2.4/1390 de 09 de diceimbre de 2020  Documentos atinentes presentados al Consejo Académico para aval y aprobación, para transito al Consejo Superior  oficio - proyecto de acuerdo. Oficio 4-52/1351 del 03-12-2020</t>
  </si>
  <si>
    <t>En el anterior seguimiento la Vicerrectoría Académica trabajo en la creación de procedimiento y formatos integrales para la operatividad, sin embargo, no se han realizado su socialización con la Oficina Jurídica lo que da lugar a que no se logre desarrollar íntegramente la actividad. 
Acta de seguimiento 2.6-1.60/016 del 20 de noviembre de 2019
Se evidencia propuesta de procedimiento documentado.
oficio de reporte 2.4/1390 de 09 de diceimbre de 2020  
Se determina avance con la publicación e implmentación del procedimiento y con la baja de los procedimientos obsoletos</t>
  </si>
  <si>
    <t xml:space="preserve">oficio del 14 de diceimbre de 2020 emitido por la Oficina Jurídica. Se elaboro el formaro PA-GA-2.3-FOR-4 - Informes de comision de estudio en la plataforme LVMEN, el que se puede consultar en el siguiente link             http://facultades.unicauca.edu.co/prlvmen/subprocesos/gesti%C3%B3n-jur%C3%Addica </t>
  </si>
  <si>
    <t>Una vez se integre y ajuste los procedimientos de otorgamiento de  comisiones de estudios, la Oficina Jurídica junto con Vicerrectoría Académica determinaran y ajustaran las herramientas a aplicar.
Acta de seguimiento 2.6-1.60/016 del 20 de noviembre de 2019
oficio de reporte 2.4/1390 de 09 de diceimbre de 2020 Se evidencia propuesta de formato para la implmentación del procedimiento
Se determina avance con la publicación e implmentación del procedimiento</t>
  </si>
  <si>
    <t>No reportó avances con justificación en la anormalidad laboral. 30/12/2020</t>
  </si>
  <si>
    <t>oficio de reporte 2.4/1390 de 09 de diceimbre de 2020 Solicitud de aplazamiento hasta el 30/06/2021</t>
  </si>
  <si>
    <t>Oficio de reporte 2.4/1390 de 09 de diceimbre de 2020 Solicitud de aplazamiento hasta el 30/06/2021</t>
  </si>
  <si>
    <t>Con Acuerdo 025 de 2019, se permite transitoriamente la vinculación de docentes ocasionales en labores académico administrativas, además se encuentra para aprobación por el Consejo Académico la normativa que regula la Labor Docente
Acta de seguimiento 2.6-1.60/007 del 20 de junio de 2021 con documentación de 4-52/1155
Popayán, 15 de octubre de 2020 se reprotó igual
oficio de reporte 2.4/1390 de 09 de diceimbre de 2020 cambio de acciones solicitud de aplazamiento hasta el 30 de junio de 2021</t>
  </si>
  <si>
    <t>La Vicerrectoría Académica desarrolló un cronograma para capacitar a los Jefes de Departamento y Coordinadores de Programa en materia de labor docente, atendiendo a que en las próximas semanas se aprobará el reglamento.
Acta de seguimiento 2.6-1.60/007 del 20 de junio de 2022 4-52/1155
Popayán, 15 de octubre de 2020 se desarrollo una jornada segú lo expreso en oficio  4-52/1155
Popayán, 15 de octubre de 2020
oficio de reporte 2.4/1390 de 09 de diceimbre de 2020 cambio de acciones</t>
  </si>
  <si>
    <t>La Vicerrectoría Académica desarrolló un cronograma para capacitar a los Jefes de Departamento y Coordinadores de Programa en materia de labor docente, atendiendo a que en las próximas semanas se aprobará el reglamento.
Acta de seguimiento 2.6-1.60/007 del 20 de junio de 2023
oficio de reporte 2.4/1390 de 09 de diceimbre de 2020 cambio de acciones</t>
  </si>
  <si>
    <t>Avanzó del 53% al 57%. 
Oficio de reporte 2.4/1390 de 09 de diceimbre de 2020 Solicitud de aplazamiento hasta el 30/06/2021</t>
  </si>
  <si>
    <t>oficio de reporte 2.4/1390 de 09 de diceimbre de 2020  solicitud  de aplazamiento hasta el 30/06/2020</t>
  </si>
  <si>
    <t>oficio de reporte 2.4/1390 de 09 de diceimbre de 2020 Se evidencia gestión para la aprobación de la  norma que incluye el ejercicio de la comisión académica y comisión de estudi</t>
  </si>
  <si>
    <t>icio de reporte 2.4/1390 de 09 de diceimbre de 2020 Se adjunta modelo de resoluciones utilizadas para comisiones académicas al interior y al exterior</t>
  </si>
  <si>
    <t>Avance del 0 al 29%. 
Oficio de reporte 2.4/1390 de 09 de diceimbre de 2020 Solicitud de aplazamiento hasta el 30/06/2021</t>
  </si>
  <si>
    <t xml:space="preserve">Actas de reunión                                                 1.   https://drive.google.com/file/d/1ImEgDnyYKHKBbK37MXGDrKmYvd8SQ-72/view?usp=sharing                                                         2.     https://drive.google.com/file/d/12jpzcAlXJUHfKzIYYXFhyg7NP2WoxmIg/view?usp=sharing                                                         Documento con el proyecto de actualización     https://drive.google.com/file/d/1PhWOK_b687F0UzWHejDStaAHvXrhlCKu/view?usp=sharing </t>
  </si>
  <si>
    <t xml:space="preserve">Oficio de solicitud de moficiaciones a los procedimientos y documentos en la plataforma Lvmen. Fue enviado por correo electrónico al señor Julio César Ulcué del Centro de Gestión de Calidad. https://drive.google.com/file/d/1wr92SfbTpEbBBWgtBCMDwPmqFwO8zAMc/view?usp=sharing                                              Documentos actualizados en plataforma Lvmen:  1 ejemplo  http://facultades.unicauca.edu.co/prlvmen/sites/default/files/procesos/PA-GA-5.1-FOR-12%20Solicitud%20de%20Descuentos%20por%20N%C3%B3mina%20v1.docx </t>
  </si>
  <si>
    <t>Sin actualización formal en la platafomra LVMEN, se recomienda realizar seguimiento a su publicación.</t>
  </si>
  <si>
    <r>
      <t xml:space="preserve">Documento con el proyecto de actualización     </t>
    </r>
    <r>
      <rPr>
        <u/>
        <sz val="11"/>
        <color rgb="FF1155CC"/>
        <rFont val="Arial"/>
        <family val="2"/>
      </rPr>
      <t>https://drive.google.com/file/d/1PhWOK_b687F0UzWHejDStaAHvXrhlCKu/view?usp=sharing</t>
    </r>
    <r>
      <rPr>
        <sz val="10"/>
        <rFont val="Arial"/>
        <family val="2"/>
      </rPr>
      <t xml:space="preserve"> </t>
    </r>
  </si>
  <si>
    <t xml:space="preserve">Se evidencia propuesta y proyección de trabajo </t>
  </si>
  <si>
    <r>
      <t xml:space="preserve">proyección de formato  </t>
    </r>
    <r>
      <rPr>
        <u/>
        <sz val="11"/>
        <color rgb="FF1155CC"/>
        <rFont val="Arial"/>
        <family val="2"/>
      </rPr>
      <t>https://drive.google.com/file/d/1rtRwkKVFg_yIpda5kvH8wQ1RorYADi4G/view?usp=sharing</t>
    </r>
    <r>
      <rPr>
        <sz val="10"/>
        <rFont val="Arial"/>
        <family val="2"/>
      </rPr>
      <t xml:space="preserve">                                               Oficio solicitud de listado de servidores públicos admnistrativos que ejercen labor cátedra. </t>
    </r>
    <r>
      <rPr>
        <u/>
        <sz val="11"/>
        <color rgb="FF1155CC"/>
        <rFont val="Arial"/>
        <family val="2"/>
      </rPr>
      <t>https://drive.google.com/file/d/1_x3_xaIXSHdbROv9rEKSbHKu3VwesIVT/view?usp=sharing</t>
    </r>
    <r>
      <rPr>
        <sz val="10"/>
        <rFont val="Arial"/>
        <family val="2"/>
      </rPr>
      <t xml:space="preserve">                                                        Oficio solicitud de horarios de servidores públicos administrativos que ejercen labor cátedra en Unicauca.  </t>
    </r>
    <r>
      <rPr>
        <u/>
        <sz val="11"/>
        <color rgb="FF1155CC"/>
        <rFont val="Arial"/>
        <family val="2"/>
      </rPr>
      <t>https://drive.google.com/file/d/1LuVWSzBoLg_uo0MQKbg2IHzsDCJ5mVBQ/view?usp=sharing</t>
    </r>
    <r>
      <rPr>
        <sz val="10"/>
        <rFont val="Arial"/>
        <family val="2"/>
      </rPr>
      <t xml:space="preserve"> </t>
    </r>
  </si>
  <si>
    <t xml:space="preserve">Se evidencia propuesta y proyección de control, se determina mayor nivel de avance con su implementación y manejo </t>
  </si>
  <si>
    <r>
      <t xml:space="preserve">Copia contrato Adriana Benavides.          </t>
    </r>
    <r>
      <rPr>
        <u/>
        <sz val="11"/>
        <color rgb="FF1155CC"/>
        <rFont val="Arial"/>
        <family val="2"/>
      </rPr>
      <t>https://drive.google.com/file/d/1gGMLeU8SuddQr7iNNlflxKTvagma0ScD/view?usp=sharing</t>
    </r>
    <r>
      <rPr>
        <sz val="10"/>
        <rFont val="Arial"/>
        <family val="2"/>
      </rPr>
      <t xml:space="preserve"> </t>
    </r>
  </si>
  <si>
    <t>Se evindecia vinculación de personal para el apoyo en la actualización de la documentación del sistema de gestión de calidad y la mejora de procesos</t>
  </si>
  <si>
    <r>
      <t xml:space="preserve">Se anexa el cronograma de Reinducción y su programa.  </t>
    </r>
    <r>
      <rPr>
        <u/>
        <sz val="11"/>
        <color rgb="FF1155CC"/>
        <rFont val="Arial"/>
        <family val="2"/>
      </rPr>
      <t>https://drive.google.com/file/d/1xksKJ3tlGq5DNmOiP8jdR6Ku-Xdcp4I7/view?usp=sharing</t>
    </r>
    <r>
      <rPr>
        <sz val="10"/>
        <rFont val="Arial"/>
        <family val="2"/>
      </rPr>
      <t xml:space="preserve">                                                    También se anexan las presentaciones socializadas a cada uno de los grupos diferenciados por cargo. </t>
    </r>
    <r>
      <rPr>
        <u/>
        <sz val="11"/>
        <color rgb="FF1155CC"/>
        <rFont val="Arial"/>
        <family val="2"/>
      </rPr>
      <t>https://drive.google.com/drive/folders/13sazZA_V27W5K1AzcoWxjpa_nqXPLytP?usp=sharing</t>
    </r>
    <r>
      <rPr>
        <sz val="10"/>
        <rFont val="Arial"/>
        <family val="2"/>
      </rPr>
      <t xml:space="preserve">                                                    Listado de asistencia a la reinducción. </t>
    </r>
    <r>
      <rPr>
        <sz val="11"/>
        <color rgb="FF00FF00"/>
        <rFont val="Arial"/>
        <family val="2"/>
      </rPr>
      <t xml:space="preserve"> </t>
    </r>
    <r>
      <rPr>
        <u/>
        <sz val="11"/>
        <color rgb="FF1155CC"/>
        <rFont val="Arial"/>
        <family val="2"/>
      </rPr>
      <t>https://drive.google.com/file/d/1SAlLVEVuKecxWFDR0yQ9TWdbkQVWncZQ/view?usp=sharing</t>
    </r>
    <r>
      <rPr>
        <sz val="10"/>
        <rFont val="Arial"/>
        <family val="2"/>
      </rPr>
      <t xml:space="preserve"> </t>
    </r>
  </si>
  <si>
    <t>Se evidencia documentos que sustentan socializaciones y procesos de reidnucción en lo atintente al Manual de Funciones</t>
  </si>
  <si>
    <r>
      <t xml:space="preserve">Comunicado: </t>
    </r>
    <r>
      <rPr>
        <u/>
        <sz val="11"/>
        <color rgb="FF1155CC"/>
        <rFont val="Arial"/>
        <family val="2"/>
      </rPr>
      <t>http://www.unicauca.edu.co/versionP/documentos/comunicados/comunicado-sobre-firma-yo-suscripci%C3%B3n-en-documentos-institucionales-con-la-menci%C3%B3n-del-cargo-corr</t>
    </r>
    <r>
      <rPr>
        <sz val="10"/>
        <rFont val="Arial"/>
        <family val="2"/>
      </rPr>
      <t xml:space="preserve">                                                           Se anexa el cronograma de Reinducción y su programa.  </t>
    </r>
    <r>
      <rPr>
        <u/>
        <sz val="11"/>
        <color rgb="FF1155CC"/>
        <rFont val="Arial"/>
        <family val="2"/>
      </rPr>
      <t>https://drive.google.com/file/d/1xksKJ3tlGq5DNmOiP8jdR6Ku-Xdcp4I7/view?usp=sharing</t>
    </r>
    <r>
      <rPr>
        <sz val="10"/>
        <rFont val="Arial"/>
        <family val="2"/>
      </rPr>
      <t xml:space="preserve">                                                    También se anexan las presentaciones socializadas a cada uno de los grupos diferenciados por cargo. </t>
    </r>
    <r>
      <rPr>
        <u/>
        <sz val="11"/>
        <color rgb="FF1155CC"/>
        <rFont val="Arial"/>
        <family val="2"/>
      </rPr>
      <t>https://drive.google.com/drive/folders/13sazZA_V27W5K1AzcoWxjpa_nqXPLytP?usp=sharing</t>
    </r>
    <r>
      <rPr>
        <sz val="10"/>
        <rFont val="Arial"/>
        <family val="2"/>
      </rPr>
      <t xml:space="preserve">                                                    Listado de asistencia a la reinducción. </t>
    </r>
    <r>
      <rPr>
        <sz val="11"/>
        <color rgb="FF00FF00"/>
        <rFont val="Arial"/>
        <family val="2"/>
      </rPr>
      <t xml:space="preserve"> </t>
    </r>
    <r>
      <rPr>
        <u/>
        <sz val="11"/>
        <color rgb="FF1155CC"/>
        <rFont val="Arial"/>
        <family val="2"/>
      </rPr>
      <t>https://drive.google.com/file/d/1SAlLVEVuKecxWFDR0yQ9TWdbkQVWncZQ/view?usp=sharing</t>
    </r>
    <r>
      <rPr>
        <sz val="10"/>
        <rFont val="Arial"/>
        <family val="2"/>
      </rPr>
      <t xml:space="preserve"> </t>
    </r>
  </si>
  <si>
    <t>El equipo de la División ha proyectado Actos admnistrativos en los asuntos que le atañen, los que se han comunicado al equipo de la OCI.</t>
  </si>
  <si>
    <r>
      <t xml:space="preserve">Induccciones.                                                              </t>
    </r>
    <r>
      <rPr>
        <u/>
        <sz val="11"/>
        <color rgb="FF1155CC"/>
        <rFont val="Arial"/>
        <family val="2"/>
      </rPr>
      <t>https://drive.google.com/file/d/1JlkdfhozNidc8T1MKfUP3e5s9cJglO9f/view?usp=sharing</t>
    </r>
    <r>
      <rPr>
        <sz val="10"/>
        <rFont val="Arial"/>
        <family val="2"/>
      </rPr>
      <t xml:space="preserve">                                                        Aceptación de Cargos           </t>
    </r>
    <r>
      <rPr>
        <u/>
        <sz val="11"/>
        <color rgb="FF1155CC"/>
        <rFont val="Arial"/>
        <family val="2"/>
      </rPr>
      <t>https://drive.google.com/file/d/1q69Pc5R5VnuAueXqWp77b1LZmnQeSKIP/view?usp=sharing</t>
    </r>
    <r>
      <rPr>
        <sz val="10"/>
        <rFont val="Arial"/>
        <family val="2"/>
      </rPr>
      <t xml:space="preserve"> </t>
    </r>
  </si>
  <si>
    <t>Se evidencia documentación que soporta los procesos de reindcción. Se determinará mayor nivel de avance, conforme a la revisión física de la documentación que soporte un correcto procedimiento de empalme.</t>
  </si>
  <si>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Cuadro de control y avance de las correcciones :  </t>
    </r>
    <r>
      <rPr>
        <u/>
        <sz val="11"/>
        <color rgb="FF1155CC"/>
        <rFont val="Arial"/>
        <family val="2"/>
      </rPr>
      <t>https://drive.google.com/file/d/1zBIcRh-G708jsWuxzQDJwErOHWW80uJN/view?usp=sharing</t>
    </r>
    <r>
      <rPr>
        <sz val="10"/>
        <rFont val="Arial"/>
        <family val="2"/>
      </rPr>
      <t xml:space="preserve">                                           Revisión de Requisitos Historias Laborales                           </t>
    </r>
    <r>
      <rPr>
        <u/>
        <sz val="11"/>
        <color rgb="FF1155CC"/>
        <rFont val="Arial"/>
        <family val="2"/>
      </rPr>
      <t>https://drive.google.com/file/d/18xvlgnnXoj-Sc4QEc_XAXF0qIEuFPN5C/view?usp=sharing</t>
    </r>
    <r>
      <rPr>
        <sz val="10"/>
        <rFont val="Arial"/>
        <family val="2"/>
      </rPr>
      <t xml:space="preserve"> </t>
    </r>
  </si>
  <si>
    <t>Se evidencia plan de trabajo, sin embargo se determinará un mayor nivel de avance conforme a la implemntación</t>
  </si>
  <si>
    <r>
      <t xml:space="preserve">Plan de Trabajo del Archivo de Historias laborales. </t>
    </r>
    <r>
      <rPr>
        <u/>
        <sz val="11"/>
        <color rgb="FF1155CC"/>
        <rFont val="Arial"/>
        <family val="2"/>
      </rPr>
      <t>https://drive.google.com/file/d/1z0dtt2XbCbygBe0qZCCAQA8-UUK5s96Z/view?usp=sharing</t>
    </r>
    <r>
      <rPr>
        <sz val="10"/>
        <rFont val="Arial"/>
        <family val="2"/>
      </rPr>
      <t xml:space="preserve">                                                      Comunicado 1  </t>
    </r>
    <r>
      <rPr>
        <u/>
        <sz val="11"/>
        <color rgb="FF1155CC"/>
        <rFont val="Arial"/>
        <family val="2"/>
      </rPr>
      <t>http://www.unicauca.edu.co/versionP/documentos/comunicados/comunicado-de-la-divisi%C3%B3n-de-gesti%C3%B3n-del-talento-humano-sobre-obligatoriedad-en-el-cumplimiento-d</t>
    </r>
    <r>
      <rPr>
        <sz val="10"/>
        <rFont val="Arial"/>
        <family val="2"/>
      </rPr>
      <t xml:space="preserve">                                         Comunicado 2    </t>
    </r>
    <r>
      <rPr>
        <u/>
        <sz val="11"/>
        <color rgb="FF1155CC"/>
        <rFont val="Arial"/>
        <family val="2"/>
      </rPr>
      <t>http://www.unicauca.edu.co/versionP/documentos/comunicados/comunicado-de-la-divisi%C3%B3n-de-gesti%C3%B3n-del-talento-humano-sobre-obligatoriedad-elaboraci%C3%B3n-y-entreg</t>
    </r>
    <r>
      <rPr>
        <sz val="10"/>
        <rFont val="Arial"/>
        <family val="2"/>
      </rPr>
      <t xml:space="preserve">                              seguimiento - control   </t>
    </r>
    <r>
      <rPr>
        <u/>
        <sz val="11"/>
        <color rgb="FF1155CC"/>
        <rFont val="Arial"/>
        <family val="2"/>
      </rPr>
      <t>https://drive.google.com/file/d/1qtoFBaOm0ChYfCjL10xOMKdsYxumZHMu/view?usp=sharing</t>
    </r>
    <r>
      <rPr>
        <sz val="10"/>
        <rFont val="Arial"/>
        <family val="2"/>
      </rPr>
      <t xml:space="preserve"> </t>
    </r>
  </si>
  <si>
    <t xml:space="preserve">Se evidencian estrategias para determiar un mayor cumplimiento </t>
  </si>
  <si>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t>
    </r>
  </si>
  <si>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t>
    </r>
  </si>
  <si>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Revisión de Requisitos Historias Laborales                           </t>
    </r>
    <r>
      <rPr>
        <u/>
        <sz val="11"/>
        <color rgb="FF1155CC"/>
        <rFont val="Arial"/>
        <family val="2"/>
      </rPr>
      <t>https://drive.google.com/file/d/18xvlgnnXoj-Sc4QEc_XAXF0qIEuFPN5C/view?usp=sharing</t>
    </r>
    <r>
      <rPr>
        <sz val="10"/>
        <rFont val="Arial"/>
        <family val="2"/>
      </rPr>
      <t xml:space="preserve"> </t>
    </r>
  </si>
  <si>
    <t xml:space="preserve">Se evidencia plan de trabajo, sin embargo se determinará un mayor nivel de avance conforme a la implemntación.
Se detmina avance conforme a la revisión física que se hará posteriormente. </t>
  </si>
  <si>
    <r>
      <t xml:space="preserve">Comunicado mediante circular informativa:                  </t>
    </r>
    <r>
      <rPr>
        <u/>
        <sz val="11"/>
        <color rgb="FF1155CC"/>
        <rFont val="Arial"/>
        <family val="2"/>
      </rPr>
      <t>https://drive.google.com/file/d/1z7UfiV8QD5KLZ5t0yGytLEVCYWGoCCXZ/view?usp=sharing</t>
    </r>
    <r>
      <rPr>
        <sz val="10"/>
        <rFont val="Arial"/>
        <family val="2"/>
      </rPr>
      <t xml:space="preserve">                                                   Comunicado Publicado.  </t>
    </r>
    <r>
      <rPr>
        <u/>
        <sz val="11"/>
        <color rgb="FF1155CC"/>
        <rFont val="Arial"/>
        <family val="2"/>
      </rPr>
      <t>http://www.unicauca.edu.co/versionP/documentos/circulares/circular-informativa-de-la-divisi%C3%B3n-de-gesti%C3%B3n-de-talento-humano-sobre-requisitos-para-solicitudes</t>
    </r>
    <r>
      <rPr>
        <sz val="10"/>
        <rFont val="Arial"/>
        <family val="2"/>
      </rPr>
      <t xml:space="preserve"> </t>
    </r>
  </si>
  <si>
    <t>Se evidencia la publicación de circulaes informativas que indican las actividades a suritr para el reconocimiento de las licencas por luto, las cuales se conceden conforme a la normativa nacional.
Se determirá un nivel de avance conforme a la implmentación de los actos administrativos de licencia por luto.</t>
  </si>
  <si>
    <r>
      <t xml:space="preserve">Documentos de Soporte:  </t>
    </r>
    <r>
      <rPr>
        <u/>
        <sz val="11"/>
        <color rgb="FF1155CC"/>
        <rFont val="Arial"/>
        <family val="2"/>
      </rPr>
      <t>https://drive.google.com/file/d/1DoU7p8EmM7k63KzUv4eorgHkBQl75Cim/view?usp=sharing</t>
    </r>
    <r>
      <rPr>
        <sz val="10"/>
        <rFont val="Arial"/>
        <family val="2"/>
      </rPr>
      <t xml:space="preserve"> </t>
    </r>
  </si>
  <si>
    <t xml:space="preserve">Se evidencia documento soporte emitido por el Consejo Superior. 
Se detmina avance conforme a la revisión física que se hará posteriormente. </t>
  </si>
  <si>
    <r>
      <t xml:space="preserve">Seguimiento Observación 66      </t>
    </r>
    <r>
      <rPr>
        <u/>
        <sz val="11"/>
        <color rgb="FF1155CC"/>
        <rFont val="Arial"/>
        <family val="2"/>
      </rPr>
      <t>https://drive.google.com/file/d/19dhdJhG_zlIoJuxWIbmRfDqbDNWi8Jjz/view?usp=sharing</t>
    </r>
    <r>
      <rPr>
        <sz val="10"/>
        <rFont val="Arial"/>
        <family val="2"/>
      </rPr>
      <t xml:space="preserve"> </t>
    </r>
  </si>
  <si>
    <t>Se evidencia documento soporte de permismo por calamidad doméstica sin firma del Vicerrector Admnistrativo.</t>
  </si>
  <si>
    <r>
      <t xml:space="preserve">Seguimiento Observación 67     </t>
    </r>
    <r>
      <rPr>
        <u/>
        <sz val="11"/>
        <color rgb="FF1155CC"/>
        <rFont val="Arial"/>
        <family val="2"/>
      </rPr>
      <t>https://drive.google.com/file/d/12gYOe1xeVj-VrFByGT0aklDhNm20tOdA/view?usp=sharing</t>
    </r>
    <r>
      <rPr>
        <sz val="10"/>
        <rFont val="Arial"/>
        <family val="2"/>
      </rPr>
      <t xml:space="preserve"> </t>
    </r>
  </si>
  <si>
    <r>
      <rPr>
        <u/>
        <sz val="11"/>
        <color theme="10"/>
        <rFont val="Arial"/>
        <family val="2"/>
      </rPr>
      <t xml:space="preserve">https://drive.google.com/file/d/1OBj21zhiKTCv611egYl1Gd36XhD5pvc6/view?usp=sharing </t>
    </r>
  </si>
  <si>
    <t>Se otrogará avance conforme al análisis técnico que determine su viabilidad</t>
  </si>
  <si>
    <t xml:space="preserve">Avance del 0 al 47%. </t>
  </si>
  <si>
    <t xml:space="preserve">Diagnostico tramites actuales, mediante el cual se tiene la construcción de la lista real de requisitos y tramite, estos atemperados a la virtualidad </t>
  </si>
  <si>
    <t xml:space="preserve">Se cuenta con la elaboracion del proceso de estimulos economicos, actualmente se encuentra en los ultimos ajustes para se aprobado y cargado a la plataforma lvmen </t>
  </si>
  <si>
    <t>Cuatro capacitaciones a enlaces de cada facultad y seguimiento y monitoreo- pantallazos, correos</t>
  </si>
  <si>
    <t>Dado que nos encontramos en el diagnostico donde se pueden evidenciar riesgos, se tiene proyectado solicitar  a la Oficina de Planeación reinducción  para elaboración de riesgos.</t>
  </si>
  <si>
    <t>Se analizó la conveniencia del archivo digital en google drive y se determinó que no es viable y conveniente dado que para la contratación se requiere archivo físico y carpeta por cada estímulo económico los cuales deben estar actualizados.</t>
  </si>
  <si>
    <t>Avance del 0 al 41%</t>
  </si>
  <si>
    <t>Sin reporte 30/11/2020</t>
  </si>
  <si>
    <t xml:space="preserve">No se requirió seguimiento por reciente suscripción. </t>
  </si>
  <si>
    <t xml:space="preserve">Requerir nuevamente a Miguel asignar avance acorde a los informes semestrales de seguimiento. </t>
  </si>
  <si>
    <r>
      <t xml:space="preserve">El equipo Operativo de Gestión Ambiental informa que se está trabajando en la evaluación de la significancia de los aspectos e impactos ambientales previamente identificados, para posteriormente determinar aciones de control o mejora, información que se encuentra registrada en el documento Matriz de Aspectos e Impactos Ambientales Significativos con sus respectivos soportes.  
</t>
    </r>
    <r>
      <rPr>
        <b/>
        <sz val="11"/>
        <rFont val="Arial"/>
        <family val="2"/>
      </rPr>
      <t> Avance:</t>
    </r>
    <r>
      <rPr>
        <sz val="11"/>
        <rFont val="Arial"/>
        <family val="2"/>
      </rPr>
      <t xml:space="preserve"> Pasa del 20% al 70%. 
</t>
    </r>
    <r>
      <rPr>
        <b/>
        <sz val="11"/>
        <rFont val="Arial"/>
        <family val="2"/>
      </rPr>
      <t xml:space="preserve"> Evidencia: </t>
    </r>
    <r>
      <rPr>
        <sz val="11"/>
        <rFont val="Arial"/>
        <family val="2"/>
      </rPr>
      <t xml:space="preserve">documento de Matriz de riesgos ambientales - Matriz de identificación de aspectos ambientales, disponible el Drive. 
</t>
    </r>
    <r>
      <rPr>
        <b/>
        <sz val="11"/>
        <rFont val="Arial"/>
        <family val="2"/>
      </rPr>
      <t xml:space="preserve">Observación OCI dicimebre 2020: </t>
    </r>
    <r>
      <rPr>
        <sz val="11"/>
        <rFont val="Arial"/>
        <family val="2"/>
      </rPr>
      <t xml:space="preserve">se acepta el avance propuesto por el CGCAI, sujeto a valoración de impacto y corrección del hallazgo, que pretende una correcta administración del riesgo desde su tipología ambiental. </t>
    </r>
  </si>
  <si>
    <r>
      <t xml:space="preserve">A la fecha el Plan de Gestión Ambiental involucra la gestión para obtener la certificación en la Norma ISO 14001:2015. En este sentido, es un documento en construcción que se convierte en marco de referencia para mejorar el desempeño ambiental, sujeto a aprobación para proporcionar las directrices en materia ambiental Institucional.  
</t>
    </r>
    <r>
      <rPr>
        <b/>
        <sz val="10"/>
        <rFont val="Arial"/>
        <family val="2"/>
      </rPr>
      <t xml:space="preserve">Avance: </t>
    </r>
    <r>
      <rPr>
        <sz val="10"/>
        <rFont val="Arial"/>
        <family val="2"/>
      </rPr>
      <t xml:space="preserve">del 10 al 20%
</t>
    </r>
    <r>
      <rPr>
        <b/>
        <sz val="10"/>
        <rFont val="Arial"/>
        <family val="2"/>
      </rPr>
      <t xml:space="preserve">Evidencia: </t>
    </r>
    <r>
      <rPr>
        <sz val="10"/>
        <rFont val="Arial"/>
        <family val="2"/>
      </rPr>
      <t xml:space="preserve">formatos en documento Excel, ubicados en el Drive del correo OCI. 
</t>
    </r>
    <r>
      <rPr>
        <b/>
        <sz val="10"/>
        <rFont val="Arial"/>
        <family val="2"/>
      </rPr>
      <t xml:space="preserve">Observación OCI diciembre 2020: </t>
    </r>
    <r>
      <rPr>
        <sz val="10"/>
        <rFont val="Arial"/>
        <family val="2"/>
      </rPr>
      <t xml:space="preserve">La existencia del plan de manejo ambiental asegura la mejora en torno a los hallazgos identificados por el órgano de control fiscal. Pese a existencia de actividades previas, el avance en este actividad no permite estimar el impacto del mejoramiento frente a la gestión ambiental de la Universidad del Cauca. 
El CGCAI con informe de planificación del sistema de gestión ambiental reportan avance, estimando en 40% la ejecución de la actividad, no obstante la OCI considera un avance del 20% sustentado en los análisis previos realizados como insumo a la formulación del Plan de Manejo Ambiental.  </t>
    </r>
  </si>
  <si>
    <t xml:space="preserve">El documento reportado identifica necesidades en las unidades académicas relacionadas con los ejes de la Política de Gestión Ambiental. </t>
  </si>
  <si>
    <r>
      <t xml:space="preserve">Iniciativas de las Facultades para la implementación de la política. 
El CGCAI informa respecto de la existencia de 4 diagnósticos de 5 exigidos para la implementación de la Política, pendiente el de 
Se diseñó registro de reporte en linea de seguimiento de residuos peligrosos y no peligrosos, se está actualizando necesidades con apoyo de la DAIS, para cambio de contenedores blanco y negro. 
</t>
    </r>
    <r>
      <rPr>
        <b/>
        <sz val="11"/>
        <rFont val="Arial"/>
        <family val="2"/>
      </rPr>
      <t>Avance: 30 al 80%</t>
    </r>
    <r>
      <rPr>
        <sz val="11"/>
        <rFont val="Arial"/>
        <family val="2"/>
      </rPr>
      <t xml:space="preserve">, sujeto a la realización del diagnóstico pendiente.  
</t>
    </r>
    <r>
      <rPr>
        <b/>
        <sz val="11"/>
        <rFont val="Arial"/>
        <family val="2"/>
      </rPr>
      <t>Evidencia:</t>
    </r>
    <r>
      <rPr>
        <sz val="11"/>
        <rFont val="Arial"/>
        <family val="2"/>
      </rPr>
      <t xml:space="preserve"> Documento de Diagnostico de Residuos Peligrosos (2018), Plan de Manejo Residuos no Peligrosos (2018), Documentos de Consumo Energético (2017-2018), Consumo de Agua (2016-2017-2018), Huella de Carbono (2018), Serviaseo (2019).
</t>
    </r>
    <r>
      <rPr>
        <b/>
        <sz val="11"/>
        <rFont val="Arial"/>
        <family val="2"/>
      </rPr>
      <t/>
    </r>
  </si>
  <si>
    <r>
      <t xml:space="preserve"> El equipo Operativo de Gestión Ambiental construyó Matriz de Aspectos Ambientales que aborda las siguientes categorías: residuos peligrosos, no peligrosos, post consumo, consumo de recursos hídricos y energéticos, ruido, olores, visual y vertimientos. 
En la matriz de impactos ambientales se evaluó exclusivamente los residuos peligrosos y parte de residuos post- Consumo, omitiendo la integralidad de categorías consideradas en la matriz de aspectos ambientales. 
Corte junio de 2020 se reporta la realización de reunión para valoración de aspectos ambientales asociados a los impactos de acuerdo a la metodología propuesta por el asesor HSQE. 
</t>
    </r>
    <r>
      <rPr>
        <b/>
        <sz val="11"/>
        <rFont val="Arial"/>
        <family val="2"/>
      </rPr>
      <t>Avance: 50%</t>
    </r>
    <r>
      <rPr>
        <sz val="11"/>
        <rFont val="Arial"/>
        <family val="2"/>
      </rPr>
      <t xml:space="preserve">, sujeto a evaluar los impactos ambientales con la totalidad de categorías. 
</t>
    </r>
    <r>
      <rPr>
        <b/>
        <sz val="11"/>
        <rFont val="Arial"/>
        <family val="2"/>
      </rPr>
      <t>Evidencia:</t>
    </r>
    <r>
      <rPr>
        <sz val="11"/>
        <rFont val="Arial"/>
        <family val="2"/>
      </rPr>
      <t xml:space="preserve"> Documento de Matriz de Aspectos, Matriz de Impactos. Acta 2.2-1.56/25 del 21/04/2020. 
</t>
    </r>
    <r>
      <rPr>
        <b/>
        <sz val="11"/>
        <rFont val="Arial"/>
        <family val="2"/>
      </rPr>
      <t xml:space="preserve">Observación diciembre 2020: </t>
    </r>
    <r>
      <rPr>
        <sz val="11"/>
        <rFont val="Arial"/>
        <family val="2"/>
      </rPr>
      <t>Se conserva el avance, hasta evidenciarse su culminación.</t>
    </r>
  </si>
  <si>
    <r>
      <t xml:space="preserve">El equipo Operativo de Gestión Ambiental construyó la matriz de riesgos ambientales que identifica los siguientes riesgos: gestión inadecuada de residuos, deterioro del campus Universitario por prácticas inadecuadas, incremento en consumo de recursos hídricos y energéticos, afectación en el desarrollo y continuidad del proceso de gestión ambiental, detrimento patrimonial. 
La OCI recomienda revisar la descripción del evento de riesgo y aplicar la metodología institucional de administración del riesgo, en tanto los determinados se confunden con causas y consecuencias. 
Corte junio de 2020 se reporta la realización de reunión para valoración de aspectos ambientales asociados a los impactos de acuerdo a la metodología propuesta por el asesor HSQE, de lo cual se aborda la gestión del riesgo. 
</t>
    </r>
    <r>
      <rPr>
        <b/>
        <sz val="11"/>
        <rFont val="Arial"/>
        <family val="2"/>
      </rPr>
      <t xml:space="preserve"> Avance: </t>
    </r>
    <r>
      <rPr>
        <sz val="11"/>
        <rFont val="Arial"/>
        <family val="2"/>
      </rPr>
      <t xml:space="preserve">20%
</t>
    </r>
    <r>
      <rPr>
        <b/>
        <sz val="11"/>
        <rFont val="Arial"/>
        <family val="2"/>
      </rPr>
      <t> Evidencia:</t>
    </r>
    <r>
      <rPr>
        <sz val="11"/>
        <rFont val="Arial"/>
        <family val="2"/>
      </rPr>
      <t xml:space="preserve"> documento de Matriz de riesgos ambientales.
</t>
    </r>
    <r>
      <rPr>
        <b/>
        <sz val="11"/>
        <rFont val="Arial"/>
        <family val="2"/>
      </rPr>
      <t>Observación OCI</t>
    </r>
    <r>
      <rPr>
        <sz val="11"/>
        <rFont val="Arial"/>
        <family val="2"/>
      </rPr>
      <t xml:space="preserve">: Corte diciembre 2020: se envia en documento matriz de riesgos, que debe abordarse desde la Política de Administración del Riesgo adoptada con Acuerdo Superior 029 de 2019. 
</t>
    </r>
    <r>
      <rPr>
        <b/>
        <sz val="11"/>
        <rFont val="Arial"/>
        <family val="2"/>
      </rPr>
      <t/>
    </r>
  </si>
  <si>
    <r>
      <t xml:space="preserve">Se realiza seguimiento a la programación de las actividades de gestión ambiental, a través de visitas de seguimiento, verificación de cumplimiento legal e informes. Se informa respecto de la construcción del Plan de Acción. 
</t>
    </r>
    <r>
      <rPr>
        <b/>
        <sz val="11"/>
        <rFont val="Arial"/>
        <family val="2"/>
      </rPr>
      <t>Evidencia:</t>
    </r>
    <r>
      <rPr>
        <sz val="11"/>
        <rFont val="Arial"/>
        <family val="2"/>
      </rPr>
      <t xml:space="preserve"> Tabla de consecutivo.     
</t>
    </r>
    <r>
      <rPr>
        <b/>
        <sz val="11"/>
        <rFont val="Arial"/>
        <family val="2"/>
      </rPr>
      <t>Recomendación</t>
    </r>
    <r>
      <rPr>
        <sz val="11"/>
        <rFont val="Arial"/>
        <family val="2"/>
      </rPr>
      <t xml:space="preserve">: considerar en el documento Plan de Acción el seguimiento realizado a la ejecución de las actividades y relacionar su evidencia. 
</t>
    </r>
    <r>
      <rPr>
        <b/>
        <sz val="11"/>
        <rFont val="Arial"/>
        <family val="2"/>
      </rPr>
      <t xml:space="preserve">Observación OCI diciembre. Se conserva la observación emitida corte 30/06/2020 que precisa:  </t>
    </r>
    <r>
      <rPr>
        <sz val="11"/>
        <rFont val="Arial"/>
        <family val="2"/>
      </rPr>
      <t xml:space="preserve">aplicar la mejora en términos del seguimiento al Plan de Acción que programa el Equipo de Gestión de Ambiental desde las directrices del Comité Técnico de Gestión Ambiental y de las iniciativas propias, toda vez que las evidencias suministradas pese a demostrar el seguimiento a actividades de gestión ambiental no parten de principios y criterios de planeación y control. </t>
    </r>
  </si>
  <si>
    <r>
      <t xml:space="preserve">El Equipo operativo de Gestión ambiental realizó: Seguimientos de Gestión de residuos peligrosos (vigencia 2019), Plan de manejo de residuos sólidos no peligrosos, visita técnica de seguimiento a la UTR de la FCCA, reunión sobre gestión de residuos no peligrosos, aforos de Serviaseo y UTR.                                                                Se le comunicó a Serviaseo el resultado del informe de revisión de proceso de aforos y facturación con el fin de unificar o cancelar las matriculas duplicadas.                                                                                                                                         
</t>
    </r>
    <r>
      <rPr>
        <b/>
        <sz val="11"/>
        <rFont val="Arial"/>
        <family val="2"/>
      </rPr>
      <t>Evidencia:</t>
    </r>
    <r>
      <rPr>
        <sz val="11"/>
        <rFont val="Arial"/>
        <family val="2"/>
      </rPr>
      <t xml:space="preserve"> Documento seguimiento de Gestión de Residuos peligrosos (2019), Documento seguimiento plan de manejo de Residuos no peligrosos (2019), Documento Proyecto Fortalecimiento del Sistema de Gestión Ambiental de la Universidad del Cauca, Acta 04 de 07-11-19, Acta 2.2-1.56/6 de 08-11-19, Oficio 2.2-98.1/457 de 17-09-19.
</t>
    </r>
    <r>
      <rPr>
        <b/>
        <sz val="11"/>
        <rFont val="Arial"/>
        <family val="2"/>
      </rPr>
      <t xml:space="preserve">Observación OCI diciembre 2020: </t>
    </r>
    <r>
      <rPr>
        <sz val="11"/>
        <rFont val="Arial"/>
        <family val="2"/>
      </rPr>
      <t xml:space="preserve">sin evidencia ni avance adicional al suministrado corte junio 2020. </t>
    </r>
  </si>
  <si>
    <r>
      <t xml:space="preserve">El Equipo operativo de Gestión ambiental realizó: Seguimientos de Gestión de residuos peligrosos (vigencia 2019), Plan de manejo de residuos sólidos no peligrosos, visita técnica de seguimiento a la UTR de la FCCA, reunión sobre gestión de residuos no peligrosos, aforos de Serviaseo y UTR.                                                                Se le comunicó a Serviaseo el resultado del informe de revisión de proceso de aforos y facturación con el fin de unificar o cancelar las matriculas duplicadas.   
</t>
    </r>
    <r>
      <rPr>
        <b/>
        <sz val="11"/>
        <rFont val="Arial"/>
        <family val="2"/>
      </rPr>
      <t>Evidencia:</t>
    </r>
    <r>
      <rPr>
        <sz val="11"/>
        <rFont val="Arial"/>
        <family val="2"/>
      </rPr>
      <t xml:space="preserve"> Documento seguimiento de Gestión de Residuos peligrosos (2019), Documento seguimiento plan de manejo de Residuos no peligrosos (2019), Documento Proyecto Fortalecimiento del Sistema de Gestión Ambiental de la Universidad del Cauca, Acta 04 de 07-11-19, Acta 2.2-1.56/6 de 08-11-19, Oficio 2.2-98.1/457 de 17-09-19.
</t>
    </r>
    <r>
      <rPr>
        <b/>
        <sz val="11"/>
        <rFont val="Arial"/>
        <family val="2"/>
      </rPr>
      <t xml:space="preserve">Observación OCI 2020: </t>
    </r>
    <r>
      <rPr>
        <sz val="11"/>
        <rFont val="Arial"/>
        <family val="2"/>
      </rPr>
      <t xml:space="preserve">la evidencia enviada relaciona informes que presenta el Equipo de Gestión Ambiental a los órganos de control interno y externo, sin embargo el propósito de la actividad mejoradora versa sobre el desarrollo del Plan de Acción que ejecuta la Política y las directrices del Comité Técnico de Gestión Ambiental, por tal razón no se asigna avance adicional. 
</t>
    </r>
    <r>
      <rPr>
        <b/>
        <sz val="11"/>
        <rFont val="Arial"/>
        <family val="2"/>
      </rPr>
      <t/>
    </r>
  </si>
  <si>
    <r>
      <t xml:space="preserve">El equipo de apoyo a la gestión ambiental de la Universidad dle Cauca, viene reportando el avance del Plan de Mejoramiento vigente. 
</t>
    </r>
    <r>
      <rPr>
        <b/>
        <sz val="11"/>
        <rFont val="Arial"/>
        <family val="2"/>
      </rPr>
      <t>Recomendación:</t>
    </r>
    <r>
      <rPr>
        <sz val="11"/>
        <rFont val="Arial"/>
        <family val="2"/>
      </rPr>
      <t xml:space="preserve"> como ejercicio de autoevaluación, realizar seguimiento a la ejecución de las actividades de mejora en la matriz de plan de mejoramiento, para fortalecer la cultura del autocontrol y facilitar el ejercicio de verificación realizado por la Oficina de Control Interno. </t>
    </r>
  </si>
  <si>
    <r>
      <t xml:space="preserve">• Esta actividad se replanteó de tal manera que la Vicerrectoría Administrativa proyectó un único procedimiento para la “Selección y evaluación de proveedores”, el cual orientará en los demás procedimientos específicos de contratación, en lo relativo a lo que corresponde a la evaluación de proveedores. 
Corte dicimebre de 2020, la Vicerrectoría Administrativa anunció el mismo avance corte junio de 2020, señalando que se procederá con la aprobación del procedimiento. 
</t>
    </r>
    <r>
      <rPr>
        <b/>
        <sz val="11"/>
        <color rgb="FF222222"/>
        <rFont val="Arial"/>
        <family val="2"/>
      </rPr>
      <t xml:space="preserve">Observación OCI diciembre 2020. </t>
    </r>
    <r>
      <rPr>
        <sz val="11"/>
        <color rgb="FF222222"/>
        <rFont val="Arial"/>
        <family val="2"/>
      </rPr>
      <t xml:space="preserve">Acorde a la exigencia de la Unidad de medida se conserva el avance del 50%, hasta tanto la actualización y formalización del procedimiento se haya llevado a cabo conforme a los requisitos del Sistema de Gestión de la Calidad - SGC. </t>
    </r>
  </si>
  <si>
    <r>
      <t xml:space="preserve">• Para la operación de la propuesta “Procedimiento de selección y evaluación de proveedores”, la Vicerrectoría Administrativa propone tres herramientas de evaluación a proveedores: contratos de obra pública, servicios, y suministro y adquisiciones. 
Corte diciembre 2020, la Vicerrectoría Administrativa anunció el mismo avance señalando corte diciembre de 2020. 
</t>
    </r>
    <r>
      <rPr>
        <b/>
        <sz val="12"/>
        <rFont val="Arial Narrow"/>
        <family val="2"/>
      </rPr>
      <t>Observación OCI. A</t>
    </r>
    <r>
      <rPr>
        <sz val="12"/>
        <rFont val="Arial Narrow"/>
        <family val="2"/>
      </rPr>
      <t>corde a la exigencia de la Unidad de medida se conserva el avance del 50%, hasta tanto la actualización y formalización del procedimiento se haya llevado a cabo conforme a los requisitos del Sistema de Gestión de la Calidad - SGC.</t>
    </r>
  </si>
  <si>
    <r>
      <t xml:space="preserve">La Vicerrectoría Administrativa remitió para concepto de la Oficina Jurídica el proyecto de reforma al Acuerdo 064 de 2008
(Acta 2.6-1.60/09 y 2.6-1.60/12 del 2019)
Corte junio 2019 la Vicerrectoría Administrativa reportó el proyecto de reforma al Acuerdo 064 de 2008, sobre lo que la OCI asignó avance del 50%. Para este seguimiento corte noviembre 2019, se informa que el proyecto continúa en revisión por la Oficina Jurídica. 
</t>
    </r>
    <r>
      <rPr>
        <b/>
        <sz val="11"/>
        <color rgb="FF222222"/>
        <rFont val="Arial"/>
        <family val="2"/>
      </rPr>
      <t xml:space="preserve">Observacion OCI: </t>
    </r>
    <r>
      <rPr>
        <sz val="11"/>
        <color rgb="FF222222"/>
        <rFont val="Arial"/>
        <family val="2"/>
      </rPr>
      <t xml:space="preserve">Corte diciembre 2020 no se reporta avance adicional. </t>
    </r>
  </si>
  <si>
    <r>
      <t xml:space="preserve">• Corte junio 2019 la asignación de avance correspondió al 25%, sujeto al desarrollo de la primera jornada programada para el 01 de agosto de 2019, la cual fue postergada para el 12 de diciembre de 2019. 
</t>
    </r>
    <r>
      <rPr>
        <b/>
        <sz val="10"/>
        <color rgb="FF222222"/>
        <rFont val="Arial"/>
        <family val="2"/>
      </rPr>
      <t xml:space="preserve">Observación OCI: </t>
    </r>
    <r>
      <rPr>
        <sz val="10"/>
        <color rgb="FF222222"/>
        <rFont val="Arial"/>
        <family val="2"/>
      </rPr>
      <t xml:space="preserve">no se suministra información adicional corte diciembre 2020, por lo que la OCI  conserva en el avance porcentual asignado con corte diciembre de 2019. </t>
    </r>
  </si>
  <si>
    <t xml:space="preserve">La Vicerrectoría Administrativa ha diseñado y establecido minutas para los pliegos de condiciones, especificamente en el caso de los contratos de Interventoria, en los cuales se establecen  las obligaciones del contratista (punto 1,3) con el fin de atender la calidad de las  obras. 
Corte diciembre 2020 La OCI asigna avance del 100%. </t>
  </si>
  <si>
    <r>
      <t xml:space="preserve">Corte junio 2019 la asignación de avance correspondió al 25%, sujeto al desarrollo de la primera jornada programada para el 01 de agosto de 2019, la cual fue postergada para el 12 de diciembre de 2019.
</t>
    </r>
    <r>
      <rPr>
        <b/>
        <sz val="12"/>
        <rFont val="Arial Narrow"/>
        <family val="2"/>
      </rPr>
      <t>Observación OCI</t>
    </r>
    <r>
      <rPr>
        <sz val="12"/>
        <rFont val="Arial Narrow"/>
        <family val="2"/>
      </rPr>
      <t xml:space="preserve">: no se suministra información adicional corte diciembre 2020, por lo que la OCI  conserva en el avance porcentual asignado con corte diciembre de 2019.  </t>
    </r>
  </si>
  <si>
    <r>
      <t xml:space="preserve">• Esta actividad se replanteó de tal manera que la Vicerrectoría Administrativa proyectó un único procedimiento para la “Selección y evaluación de proveedores”, el cual orientará en los demás procedimientos específicos de contratación, en lo relativo a lo que corresponde a la evaluación de proveedores.  
Corte diciembre 2020, la Vicerrectoría Administrativa anunció el mismo avance señalando que su evidencia reposa en archivo fisico. 
</t>
    </r>
    <r>
      <rPr>
        <b/>
        <sz val="11"/>
        <color rgb="FF222222"/>
        <rFont val="Arial"/>
        <family val="2"/>
      </rPr>
      <t xml:space="preserve">
Observación OCI diciembre 2020. </t>
    </r>
    <r>
      <rPr>
        <sz val="11"/>
        <color rgb="FF222222"/>
        <rFont val="Arial"/>
        <family val="2"/>
      </rPr>
      <t xml:space="preserve">Se conserva en el avance porcentual asignado con corte diciembre de 2019. </t>
    </r>
  </si>
  <si>
    <r>
      <t xml:space="preserve">Corte junio y diciembre de 2020, la Vicerrectoría Administrativa informa sobre la elaboración de un informe de evaluación de proveedores, el cual se realiza con periodicidad semestral. En virtud a la anormalidad laboral derivada de las medidas gubernamentales e institucionales por la emergencia sanitaria, no se suministra ninguna evidencia, con lo que la OCI se abstiene de asigna </t>
    </r>
    <r>
      <rPr>
        <b/>
        <u/>
        <sz val="11"/>
        <color rgb="FF222222"/>
        <rFont val="Arial"/>
        <family val="2"/>
      </rPr>
      <t xml:space="preserve">avance. </t>
    </r>
  </si>
  <si>
    <r>
      <t xml:space="preserve">Se adquirió mobiliario para la adecuación del espacio del archivo de contratación y se ubicó en el primer piso del edificio Bicentenario. Actualmente. Cursa en la Vicerrectoría Administrativa y la Oficina Jurídica estudio sobre el posible incumplimiento del contratista. 
(Acta 2.6-1.60/09 y 2.6-1.60/12 del 2019)
</t>
    </r>
    <r>
      <rPr>
        <b/>
        <sz val="10"/>
        <color rgb="FF222222"/>
        <rFont val="Arial"/>
        <family val="2"/>
      </rPr>
      <t xml:space="preserve">Observación OCI diciembre 2020: </t>
    </r>
    <r>
      <rPr>
        <sz val="10"/>
        <color rgb="FF222222"/>
        <rFont val="Arial"/>
        <family val="2"/>
      </rPr>
      <t xml:space="preserve">conserva el avance asignado corte diciembre 2019, en virtud a que la verificación de la mejora exige hacerse de manera presencial. </t>
    </r>
  </si>
  <si>
    <r>
      <t xml:space="preserve">Con Acta n° 2.6-1.60/12 del 5 de julio de 2019 se identifican debilidades en el desarrollo de la actividad; concluye la probabilidad de materialización de riesgos de gestión, con impacto negativo en cumplimiento de los principios y normas archivísticas, y en la valoración que pueda realizar el ente de control fiscal en desarrollo de la auditoría anunciada en el Plan de vigilancia fiscal vigencia 2019, con periodo de visita desde el 29 de julio cursante hasta el 02 de diciembre de 2019. 
(Acta 2.6-1.60/09 y 2.6-1.60/12 del 2019). 
</t>
    </r>
    <r>
      <rPr>
        <b/>
        <sz val="10"/>
        <color rgb="FF222222"/>
        <rFont val="Arial"/>
        <family val="2"/>
      </rPr>
      <t xml:space="preserve">
Observación OCI diciembre 2020: </t>
    </r>
    <r>
      <rPr>
        <sz val="10"/>
        <color rgb="FF222222"/>
        <rFont val="Arial"/>
        <family val="2"/>
      </rPr>
      <t xml:space="preserve">conserva el avance asignado corte diciembre 2019, en virtud a que la verificación de la mejora exige hacerse de manera presencial. </t>
    </r>
  </si>
  <si>
    <t xml:space="preserve">Con oficio 2.6-52.18/330 del 03/12/2020 se requirió valoración efectividad, sin respuesta. </t>
  </si>
  <si>
    <t xml:space="preserve">Acta de cierre 2.6-1.60/01 del 20/01/2020, ante inviabilidad en sus actividades. </t>
  </si>
  <si>
    <t>SEGUIMIENTO PLAN DE MEJORAMIENTO - PROCESO GESTIÓN DEL CONTROL Y DEL MEJORAMIENTO CONTINUO 
INFORME 2.6-52.18/07 EVALUACIÓN AL PROCEDIMIENTO DE RECONOCIMIENTO Y
LEGALIZACIÓN DE AVANCES</t>
  </si>
  <si>
    <t>Proyecto o Actividad</t>
  </si>
  <si>
    <t>Fecha del último seguimiento</t>
  </si>
  <si>
    <t>EVIDENCIA
 30/11/2020</t>
  </si>
  <si>
    <t>CONCLUSIONES DEL SEGUIMIENTO</t>
  </si>
  <si>
    <t>El estatuto financiero y presupuestal Acuerdo 051 de 2007 Art. 75 hay incumplimento al autorizarse avances para gastos no justificados o sin motivarse el carácter de urgencia, como tambien las legalizaciones se realizan por fuera del término fijado.</t>
  </si>
  <si>
    <t xml:space="preserve">El PM no la presenta </t>
  </si>
  <si>
    <t>Modificación o ajuste de la Resolución 726 de 2013</t>
  </si>
  <si>
    <t>Revisión y actualización de la Resolución 726 de 2013 por el cual se reglamenta el procedimiento para el otorgamiento y legalización de avances concedidos a los funcionarios de la Universidad del Cauca</t>
  </si>
  <si>
    <t>Unidad</t>
  </si>
  <si>
    <t>Se realizó consenso entre las partes para hacer la modificacion y se hace el primer borrador de la resolucion 726, proceso que está coordinando la Vicerrectoría Administrativa</t>
  </si>
  <si>
    <t>Sin registro que evidencie el avance reportado, además, mediante oficio 2.6-52.18/110 del  22 de mayo de 2020, la Oficina de Control Interno-OCI,  realizó observaciones a la propuesta del Plan de Mejoramiento, haciendo notar que el diligenciamiento del formato presenta inconvenientes entre otras, porque no describe la causa y la acción de mejora propuesta es incoherente a la observación; aspectos que permanecen sin modificación.  
Por lo expuesto, la OCI no otorga avance.</t>
  </si>
  <si>
    <t>La Resolución 726 de 2013 que reglamenta el procedimiento para el otorgamiento y legalización de avances se aplica parcialmente respecto de las exigencias de la aprobación, ejecución y legalización del gasto; entre otros porque el formato para la solicitud de avance PA-GA-5-FOR 23, actualizado el 25 de septiembre de 2019 no atempera su estructura a las exigencias del trámite de aprobación del gasto.</t>
  </si>
  <si>
    <t>Mejoramiento de proceso para la autorización y aprobación de los avances</t>
  </si>
  <si>
    <t>Revisión y actualización del Formato PA-GA-5-FOR 23</t>
  </si>
  <si>
    <t xml:space="preserve">Se realizo borrador para la modificacion del formato PA-GA-5-FOR 23 Solicitud y autorización de avances, en la actualidad se encuentra en  aprobacion por parte de la Vicerrectora Administrativa </t>
  </si>
  <si>
    <t>Sin registro que evidencie el avance reportado, además, mediante oficio 2.6-52.18/110 del  22 de mayo de 2020, la Oficina de Control Interno-OCI,  realizó observaciones a la propuesta del Plan de Mejoramiento, haciendo notar que el diligenciamiento del formato presenta inconvenientes entre otras, porque no describe la causa y El proyecto o actividad que describe “qué voy hacer” no orienta a definir la acción estratégica, recoge parcialmente el hallazgo, tiene escasa alineación con la actividad (cómo lo voy hacer).  
Por lo expuesto, la OCI no otorga avance.</t>
  </si>
  <si>
    <t xml:space="preserve">El procedimiento “Legalización de Comisión y Avance” PA-GA-5.2-PR-7 V:5 del 2016 presenta debilidades en la documentación; por cuanto no integra el ciclo completo para el trámite, faltan actividades, no prevé controles necesarios y efectivos, el responsable que se designa ejerce una función de revisión de comprobantes y realizar los registros. Del análisis del procedimiento, puede concluirse que la revisión de los soportes no se realiza sobre los criterios que los reglamentan, los de austeridad </t>
  </si>
  <si>
    <t>Mejoramiento de procedimiento PA-GA-5-PR7 la autorización y aprobación de los avances</t>
  </si>
  <si>
    <t>Revisión y actualización del procedimiento PA-GA-5-PR7  (Vice Adtiva)
Revisión y actualización del procedimiento PA-GA-5.2 -PR7 (Gestión Financiera)</t>
  </si>
  <si>
    <t>Se realizo un borrador para la modificacion del proceso, en la actualidad se encuentra en  aprobacion por parte de Jefe de la División y financiera y Profesional Especiaizado de la Tesoreria</t>
  </si>
  <si>
    <t>Sin registro que evidencie el avance reportado, además, mediante oficio 2.6-52.18/110 del  22 de mayo de 2020, la Oficina de Control Interno-OCI,  realizó observaciones a la propuesta del Plan de Mejoramiento, haciendo notar que el diligenciamiento del formato presenta inconvenientes entre otras, porque no describe la causa y el proyecto o actividad se asemeja a la descripción de la actividad, dificultando el seguimiento al avance de las acciones y efectividad del plan de mejoramiento  
La revisión y actualización del procedimiento PA-GA-5.2 -PR7  del sub proceso Gestión Financiera; no se incorpora en el Plan de Mejormiento
Por lo expuesto, la OCI no otorga avance.</t>
  </si>
  <si>
    <t>Trámite de avances con diligenciamiento incompleto o errado del formato PA-GA-5-FOR-23; generalmente no diligencian todos los ítems, señala erradamente el tipo de gasto, no se firman los campos exigidos, y sin evidencia de la correspondiente motivación del ordenador del gasto. La estructura del formato no reúne las exigencias de acto administrativo</t>
  </si>
  <si>
    <t>No lo incorpora en el Plan de Mejoramiento
Por lo expuesto, la OCI no otorga avance.</t>
  </si>
  <si>
    <t>Generalmente no se evidencian soportes que justifiquen el gasto y el concepto que describe el formato PA-GA-5-FOR-23 es abreviado, situación que no ofrece claridad para el análisis de la necesidad de urgencia.</t>
  </si>
  <si>
    <t>Reiterados casos de extemporaneidad en la legalización de los avances</t>
  </si>
  <si>
    <t>Efectuar controles efectivos de los tiempos de legalizacion del avance.</t>
  </si>
  <si>
    <t>* Entrega de volante informativo donde se da a conocer los plazos establecidos para la legalizacion, se entrega junto con el cheque .  
* Notificación de la extemporaneidad en la legalización mediante oficio enviado al correo personal del responsable y al correo de la dependencia en al cual labora.
* Remision Reporte mensual a Vicerrectoria Administrativa de los casos extemporaneos.</t>
  </si>
  <si>
    <t xml:space="preserve"> - El formato se realizó y se encuentra autorizado por parte del jefe y el area de tesoreria, se enviará a el area de calidad para su verificacion,
 - En la actualidad entre el 18 y 22 de cada mes se envia al correo personal y de cada dependencia la notificacion de extemporaneidad a cada responsable del avance. Esta es una actividad de la División de Gestión Financiera, que siempre se ha efectuado y se tienen las evidencias.
 - A la fecha se han presentado tres casos de extemporaneidad, los cuales fueron reportados mediante oficio a la Vicerrectora Administrativa. </t>
  </si>
  <si>
    <t>Sin registro que evidencie el avance reportado  además, mediante oficio 2.6-52.18/110 del  22 de mayo de 2020, la Oficina de Control Interno-OCI,  realizó observaciones a la propuesta del Plan de Mejoramiento, haciendo notar que el diligenciamiento del formato presenta inconvenientes entre otras, porque no describe la causa y el  proyecto definido no cumple con el concepto de acción estratégica; el caso de los controles los establece la Resolución 726/2013 y también se enuncian en el procedimiento. Las actividades a realizar son las existentes e inefectivos.
Las actividades realizadas subsanan en parte  las debilidades pero no propenden por la mejora. 
Por lo expuesto, la OCI no otorga avance.</t>
  </si>
  <si>
    <t>Debilidad en la idoneidad de los soportes de solicitud y  legalizacion del gasto</t>
  </si>
  <si>
    <t>Debilidad en la idoneidad de los soportes de legalizacion del gasto</t>
  </si>
  <si>
    <t>Actualizar el formato PA-GA-5.2-FOR-5 Comprobante de pago y los criterios para su utilización.</t>
  </si>
  <si>
    <t>* Actualizacion del formato PA-GA-5.2-FOR-5 comprobante de pago.
* Establecer controles para la utilizacion del formato PA-GA-5.2-FOR-5 comprobante de pago.</t>
  </si>
  <si>
    <t>Se realizo un primer borrador para la modificacion del formato PA-GA-5.2-FOR-5, en la actualidad se encuentra en  aprobacion por parte de Jefe  División Financiera y Profesional Especializado Tesoreria</t>
  </si>
  <si>
    <t>Sin registro que evidencie el avance reportado  además, mediante oficio 2.6-52.18/110 del  22 de mayo de 2020, la Oficina de Control Interno-OCI,  realizó observaciones a la propuesta del Plan de Mejoramiento, haciendo notar que el diligenciamiento del formato presenta inconvenientes entre otras, porque no describe la causa y  no determina con claridad la descripción de la actividad
Por lo expuesto, la OCI no otorga avance.</t>
  </si>
  <si>
    <t>Debilidad en el procedimiento de autorización y legalización del gasto.</t>
  </si>
  <si>
    <t>Total</t>
  </si>
  <si>
    <t>Puntaje Obtenido</t>
  </si>
  <si>
    <t>División de Gestión Financiera - OPDI</t>
  </si>
  <si>
    <t>Legalización avances</t>
  </si>
  <si>
    <t xml:space="preserve">Se requirió avance, pero la evidencia no permite asignar avance. </t>
  </si>
  <si>
    <t>PM</t>
  </si>
  <si>
    <t>% Avance por Actividad -</t>
  </si>
  <si>
    <t>Incumplidos</t>
  </si>
  <si>
    <t>Total Actividades</t>
  </si>
  <si>
    <t>Avance</t>
  </si>
  <si>
    <t>100-90</t>
  </si>
  <si>
    <t>89-50</t>
  </si>
  <si>
    <t>49-20</t>
  </si>
  <si>
    <t>19-0</t>
  </si>
  <si>
    <t>División Financiera</t>
  </si>
  <si>
    <t>Evaluación Proveedores</t>
  </si>
  <si>
    <t>VRADM</t>
  </si>
  <si>
    <t>PDI</t>
  </si>
  <si>
    <t>OPDI</t>
  </si>
  <si>
    <t>-</t>
  </si>
  <si>
    <t>Comisión de Estudios</t>
  </si>
  <si>
    <t>Vice académica</t>
  </si>
  <si>
    <t>Vice CyB</t>
  </si>
  <si>
    <t>CGCAI</t>
  </si>
  <si>
    <t>OPDI – Financiera</t>
  </si>
  <si>
    <t>Área Seguridad</t>
  </si>
  <si>
    <t>Informes de Gestión</t>
  </si>
  <si>
    <t>Archivo Histórico</t>
  </si>
  <si>
    <t>Estímulos económicos</t>
  </si>
  <si>
    <t xml:space="preserve">Programas Auditoría </t>
  </si>
  <si>
    <t xml:space="preserve">División Financiera </t>
  </si>
  <si>
    <t>BALANCE GENERAL</t>
  </si>
  <si>
    <t>SEGUIMIENTO PLAN DE MEJORAMIENTO - PROCESO GESTIÓN DEL CONTROL Y DEL MEJORAMIENTO CONTINUO 
INFORME 2.6-52.18/09 EVALUACIÓN AL SISTEMA DE CONTROL INTERNO CONTABLE SCI
AVANCE PLAN MEJORAMIENTO INFORME 2.6-52.18/11 de Evaluación Anual del Control Interno Contable</t>
  </si>
  <si>
    <t>Las políticas contables existentes aplicables al desarrollo del proceso contable están definidas de manera general que desfavorece la aplicación integral.</t>
  </si>
  <si>
    <t>Actualización y ajuste al Manual de Politicas Contables - Acuerdo 012 de 2018</t>
  </si>
  <si>
    <t xml:space="preserve">Contratación de un experto en norma internacional - NICSP para la revisión y actualización de politicas contables </t>
  </si>
  <si>
    <t>Los procedimientos existentes no reflejan los lineamientos de las políticas, son insuficientes y presentan debilidades para guiar la operación y la confrontación de información, análisis y depuración de cuentas que coadyuven al mejoramiento y sostenibilidad de la calidad de la información</t>
  </si>
  <si>
    <t>Actualizacion de procedimientos</t>
  </si>
  <si>
    <t xml:space="preserve">Revisión, actualización o implementacion de nuevos procedimientos que se requieran acorde con las politicas contables </t>
  </si>
  <si>
    <t>Algunas normas internas están desactualizadas de las Políticas Contables y los conceptos normativos se conocen de manera parcial por sus ejecutores.</t>
  </si>
  <si>
    <t>Elaboración de normograma</t>
  </si>
  <si>
    <t xml:space="preserve">Revisión y actualización de las normas internas aplicables en las diferentes dependencias de conformidad con las politicas contables    </t>
  </si>
  <si>
    <t>Sin evidenciarse técnicas o mecanismos que reflejen la circulación de la información hacia el área contable 
y para la verificación de la totalidad de los
registros contables.</t>
  </si>
  <si>
    <t>Plantearla</t>
  </si>
  <si>
    <t xml:space="preserve">Se encuentran parcialmente identificadas las áreas proveedoras de información contable.
</t>
  </si>
  <si>
    <t>Sin establecer el mecanismo para el cálculo adecuado de los valores que corresponden al agotamiento y deterioro.</t>
  </si>
  <si>
    <t xml:space="preserve">Elaboración de guia </t>
  </si>
  <si>
    <t xml:space="preserve">Elaboración de una guia que permita el cálculo adecuado de los valores de agotamiento y deterioro  </t>
  </si>
  <si>
    <t>La información financiera se presenta en estructuras técnicas que dificultan la comprensión de todos los usuarios, se acompañan los indicadores mínimos para interpretar y analizar los resultados económicos como insumo para la toma de decisiones.</t>
  </si>
  <si>
    <t xml:space="preserve">El Plan de Mejoramiento no presenta acción de mejora para la observación.   </t>
  </si>
  <si>
    <t>No se evidencia la administración de los riesgos contables</t>
  </si>
  <si>
    <t>Implementar diseño de identificación de factores de  riesgos</t>
  </si>
  <si>
    <t xml:space="preserve">Implementación de acciones de control que permitan mitigar los riesgos de acuerdo a la metodología que se establezca por parte de la universidad </t>
  </si>
  <si>
    <t xml:space="preserve">El proceso de Gestion Administrativa que contiene el subproceso gestión financiera no identifica claramente los productos del proceso contable  </t>
  </si>
  <si>
    <t>El proceso contable  no opera en un ambiente de sistema  integrado de información y no  funciona adecuadamente.</t>
  </si>
  <si>
    <t>El proceso contable no opera con visión sistemica integral , por cuanto los sistemas SRF-SRH y Finanzas no operan totalmente integrados.</t>
  </si>
  <si>
    <t>Integrar los sistemas SRF-SRH Y finanzas Plus.</t>
  </si>
  <si>
    <t>Integrar  el sistema SRF con el sistema Finanzas Plus</t>
  </si>
  <si>
    <t>Sistemas Integrados</t>
  </si>
  <si>
    <t>No se evidencia por medio de flujogramas, u otra técnica o mecanismo, la forma como circula la información a través de la entidad y su respectivo efecto en el proceso contable de la entidad.</t>
  </si>
  <si>
    <t>No se identifica la herramienta que determine los flujos de informacion que afecten el proceso contable.</t>
  </si>
  <si>
    <t>Elaborar un flujograma que determine la forma como circula la información a traves de la Universidad y su efecto en le proceso contable.</t>
  </si>
  <si>
    <t>Elaboración de flujograma</t>
  </si>
  <si>
    <t>Flujograma</t>
  </si>
  <si>
    <t xml:space="preserve">Reformado en la vigencia 2020, con base en el informe 2020. </t>
  </si>
  <si>
    <t xml:space="preserve">Dic. </t>
  </si>
  <si>
    <t>N° Planes</t>
  </si>
  <si>
    <t>Calificación</t>
  </si>
  <si>
    <t>Rango</t>
  </si>
  <si>
    <t xml:space="preserve">Satisfactorio </t>
  </si>
  <si>
    <t>[90-100%]</t>
  </si>
  <si>
    <t>[50-89%]</t>
  </si>
  <si>
    <t xml:space="preserve">Inaceptable </t>
  </si>
  <si>
    <t>[20-49%]</t>
  </si>
  <si>
    <t xml:space="preserve">Critico </t>
  </si>
  <si>
    <t>[0-19%]</t>
  </si>
  <si>
    <t>Satisfactorio</t>
  </si>
  <si>
    <t>Crítico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</si>
</sst>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dd/mm/yyyy;@"/>
    <numFmt numFmtId="165" formatCode="0.0"/>
    <numFmt numFmtId="166" formatCode="yyyy/mm/dd"/>
    <numFmt numFmtId="167" formatCode="0;[Red]0"/>
    <numFmt numFmtId="168" formatCode="[$-F400]h:mm:ss\ AM/PM"/>
    <numFmt numFmtId="169" formatCode="yyyy\-mm\-dd"/>
    <numFmt numFmtId="170" formatCode="d/m/yyyy"/>
  </numFmts>
  <fonts count="16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sz val="10"/>
      <name val="Arial"/>
      <family val="2"/>
    </font>
    <font>
      <u/>
      <sz val="7"/>
      <color theme="10"/>
      <name val="Arial"/>
      <family val="2"/>
    </font>
    <font>
      <sz val="9"/>
      <color theme="1"/>
      <name val="Arial"/>
      <family val="2"/>
    </font>
    <font>
      <sz val="10"/>
      <color theme="1"/>
      <name val="Arial"/>
      <family val="2"/>
    </font>
    <font>
      <b/>
      <sz val="10"/>
      <color theme="0"/>
      <name val="Arial"/>
      <family val="2"/>
    </font>
    <font>
      <b/>
      <sz val="10"/>
      <name val="Arial"/>
      <family val="2"/>
    </font>
    <font>
      <b/>
      <sz val="10"/>
      <color theme="1"/>
      <name val="Arial"/>
      <family val="2"/>
    </font>
    <font>
      <b/>
      <sz val="8"/>
      <color indexed="81"/>
      <name val="Tahoma"/>
      <family val="2"/>
    </font>
    <font>
      <sz val="8"/>
      <color indexed="81"/>
      <name val="Tahoma"/>
      <family val="2"/>
    </font>
    <font>
      <b/>
      <u/>
      <sz val="9"/>
      <color theme="0"/>
      <name val="Arial"/>
      <family val="2"/>
    </font>
    <font>
      <b/>
      <sz val="9"/>
      <color theme="0"/>
      <name val="Arial"/>
      <family val="2"/>
    </font>
    <font>
      <b/>
      <sz val="11"/>
      <color theme="0"/>
      <name val="Calibri"/>
      <family val="2"/>
      <scheme val="minor"/>
    </font>
    <font>
      <b/>
      <sz val="14"/>
      <name val="Arial"/>
      <family val="2"/>
    </font>
    <font>
      <b/>
      <sz val="14"/>
      <color theme="0"/>
      <name val="Arial"/>
      <family val="2"/>
    </font>
    <font>
      <b/>
      <sz val="14"/>
      <color theme="0"/>
      <name val="Calibri"/>
      <family val="2"/>
      <scheme val="minor"/>
    </font>
    <font>
      <b/>
      <sz val="14"/>
      <color theme="0"/>
      <name val="Arial Narrow"/>
      <family val="2"/>
    </font>
    <font>
      <b/>
      <sz val="12"/>
      <name val="Arial Narrow"/>
      <family val="2"/>
    </font>
    <font>
      <sz val="12"/>
      <name val="Arial"/>
      <family val="2"/>
    </font>
    <font>
      <sz val="14"/>
      <name val="Arial Narrow"/>
      <family val="2"/>
    </font>
    <font>
      <sz val="14"/>
      <name val="Arial"/>
      <family val="2"/>
    </font>
    <font>
      <sz val="12"/>
      <color theme="3" tint="-0.249977111117893"/>
      <name val="Arial"/>
      <family val="2"/>
    </font>
    <font>
      <b/>
      <sz val="12"/>
      <name val="Arial"/>
      <family val="2"/>
    </font>
    <font>
      <b/>
      <sz val="12"/>
      <color theme="0"/>
      <name val="Arial"/>
      <family val="2"/>
    </font>
    <font>
      <b/>
      <sz val="14"/>
      <name val="Arial Narrow"/>
      <family val="2"/>
    </font>
    <font>
      <b/>
      <sz val="9"/>
      <color indexed="81"/>
      <name val="Tahoma"/>
      <family val="2"/>
    </font>
    <font>
      <sz val="9"/>
      <color indexed="81"/>
      <name val="Tahoma"/>
      <family val="2"/>
    </font>
    <font>
      <b/>
      <sz val="11"/>
      <name val="Arial"/>
      <family val="2"/>
    </font>
    <font>
      <b/>
      <sz val="8"/>
      <name val="Arial"/>
      <family val="2"/>
    </font>
    <font>
      <b/>
      <sz val="12"/>
      <color theme="3" tint="-0.249977111117893"/>
      <name val="Arial"/>
      <family val="2"/>
    </font>
    <font>
      <sz val="8"/>
      <name val="Arial"/>
      <family val="2"/>
    </font>
    <font>
      <sz val="11"/>
      <color rgb="FFFF0000"/>
      <name val="Arial"/>
      <family val="2"/>
    </font>
    <font>
      <sz val="12"/>
      <color rgb="FFFF0000"/>
      <name val="Arial"/>
      <family val="2"/>
    </font>
    <font>
      <b/>
      <u/>
      <sz val="8"/>
      <color indexed="81"/>
      <name val="Tahoma"/>
      <family val="2"/>
    </font>
    <font>
      <sz val="11"/>
      <name val="Arial"/>
      <family val="2"/>
    </font>
    <font>
      <u/>
      <sz val="10"/>
      <name val="Arial"/>
      <family val="2"/>
    </font>
    <font>
      <b/>
      <sz val="7"/>
      <name val="Arial"/>
      <family val="2"/>
    </font>
    <font>
      <b/>
      <i/>
      <sz val="8"/>
      <name val="Arial"/>
      <family val="2"/>
    </font>
    <font>
      <b/>
      <sz val="16"/>
      <color theme="10"/>
      <name val="Arial"/>
      <family val="2"/>
    </font>
    <font>
      <sz val="10"/>
      <color rgb="FFFF0000"/>
      <name val="Arial"/>
      <family val="2"/>
    </font>
    <font>
      <sz val="10"/>
      <name val="Calibri"/>
      <family val="2"/>
      <scheme val="minor"/>
    </font>
    <font>
      <sz val="9"/>
      <color indexed="10"/>
      <name val="Arial"/>
      <family val="2"/>
    </font>
    <font>
      <sz val="9"/>
      <name val="Calibri"/>
      <family val="2"/>
      <scheme val="minor"/>
    </font>
    <font>
      <u/>
      <sz val="10"/>
      <name val="Calibri"/>
      <family val="2"/>
    </font>
    <font>
      <sz val="9"/>
      <color indexed="8"/>
      <name val="Arial"/>
      <family val="2"/>
    </font>
    <font>
      <sz val="10"/>
      <color theme="0"/>
      <name val="Arial"/>
      <family val="2"/>
    </font>
    <font>
      <sz val="9"/>
      <color rgb="FFFF0000"/>
      <name val="Arial"/>
      <family val="2"/>
    </font>
    <font>
      <b/>
      <sz val="11"/>
      <color theme="3" tint="-0.249977111117893"/>
      <name val="Arial"/>
      <family val="2"/>
    </font>
    <font>
      <sz val="10"/>
      <color theme="3" tint="-0.249977111117893"/>
      <name val="Arial"/>
      <family val="2"/>
    </font>
    <font>
      <sz val="8"/>
      <color indexed="8"/>
      <name val="Arial"/>
      <family val="2"/>
    </font>
    <font>
      <sz val="8"/>
      <color indexed="10"/>
      <name val="Arial"/>
      <family val="2"/>
    </font>
    <font>
      <b/>
      <sz val="9"/>
      <color theme="3" tint="-0.249977111117893"/>
      <name val="Arial"/>
      <family val="2"/>
    </font>
    <font>
      <b/>
      <sz val="11"/>
      <color rgb="FFFF0000"/>
      <name val="Arial"/>
      <family val="2"/>
    </font>
    <font>
      <sz val="8"/>
      <color theme="1"/>
      <name val="Arial"/>
      <family val="2"/>
    </font>
    <font>
      <u/>
      <sz val="10"/>
      <color theme="10"/>
      <name val="Arial"/>
      <family val="2"/>
    </font>
    <font>
      <sz val="8"/>
      <color rgb="FFFF0000"/>
      <name val="Arial"/>
      <family val="2"/>
    </font>
    <font>
      <b/>
      <u/>
      <sz val="8"/>
      <name val="Arial"/>
      <family val="2"/>
    </font>
    <font>
      <b/>
      <sz val="10"/>
      <color rgb="FFFF0000"/>
      <name val="Arial"/>
      <family val="2"/>
    </font>
    <font>
      <b/>
      <sz val="10"/>
      <color theme="3" tint="-0.249977111117893"/>
      <name val="Arial"/>
      <family val="2"/>
    </font>
    <font>
      <sz val="12"/>
      <color theme="1"/>
      <name val="Arial"/>
      <family val="2"/>
    </font>
    <font>
      <b/>
      <sz val="14"/>
      <color rgb="FFFF0000"/>
      <name val="Arial"/>
      <family val="2"/>
    </font>
    <font>
      <sz val="12"/>
      <name val="Arial Narrow"/>
      <family val="2"/>
    </font>
    <font>
      <sz val="10"/>
      <name val="Arial Narrow"/>
      <family val="2"/>
    </font>
    <font>
      <b/>
      <sz val="12"/>
      <color theme="4" tint="-0.499984740745262"/>
      <name val="Arial"/>
      <family val="2"/>
    </font>
    <font>
      <sz val="11"/>
      <name val="Arial Narrow"/>
      <family val="2"/>
    </font>
    <font>
      <sz val="11"/>
      <color rgb="FF00B050"/>
      <name val="Arial Narrow"/>
      <family val="2"/>
    </font>
    <font>
      <b/>
      <sz val="11"/>
      <color rgb="FFFF0000"/>
      <name val="Arial Narrow"/>
      <family val="2"/>
    </font>
    <font>
      <b/>
      <sz val="11"/>
      <color rgb="FF00B050"/>
      <name val="Arial Narrow"/>
      <family val="2"/>
    </font>
    <font>
      <sz val="11"/>
      <color rgb="FFFF0000"/>
      <name val="Arial Narrow"/>
      <family val="2"/>
    </font>
    <font>
      <sz val="11"/>
      <color theme="1"/>
      <name val="Arial Narrow"/>
      <family val="2"/>
    </font>
    <font>
      <sz val="12"/>
      <color theme="1"/>
      <name val="Arial Narrow"/>
      <family val="2"/>
    </font>
    <font>
      <sz val="14"/>
      <color indexed="81"/>
      <name val="Tahoma"/>
      <family val="2"/>
    </font>
    <font>
      <b/>
      <sz val="11"/>
      <color theme="4" tint="-0.499984740745262"/>
      <name val="Arial"/>
      <family val="2"/>
    </font>
    <font>
      <sz val="11"/>
      <color theme="1"/>
      <name val="Arial"/>
      <family val="2"/>
    </font>
    <font>
      <sz val="11"/>
      <color rgb="FF00B050"/>
      <name val="Arial"/>
      <family val="2"/>
    </font>
    <font>
      <b/>
      <sz val="10"/>
      <color rgb="FF00B050"/>
      <name val="Calibri"/>
      <family val="2"/>
      <scheme val="minor"/>
    </font>
    <font>
      <sz val="10"/>
      <color rgb="FF0070C0"/>
      <name val="Calibri"/>
      <family val="2"/>
      <scheme val="minor"/>
    </font>
    <font>
      <b/>
      <sz val="10"/>
      <color rgb="FF0070C0"/>
      <name val="Calibri"/>
      <family val="2"/>
      <scheme val="minor"/>
    </font>
    <font>
      <b/>
      <sz val="10"/>
      <name val="Arial Narrow"/>
      <family val="2"/>
    </font>
    <font>
      <b/>
      <sz val="11"/>
      <name val="Arial Narrow"/>
      <family val="2"/>
    </font>
    <font>
      <b/>
      <sz val="11"/>
      <color theme="1"/>
      <name val="Arial"/>
      <family val="2"/>
    </font>
    <font>
      <sz val="11"/>
      <color rgb="FF222222"/>
      <name val="Arial"/>
      <family val="2"/>
    </font>
    <font>
      <b/>
      <sz val="9"/>
      <color rgb="FFFF0000"/>
      <name val="Arial"/>
      <family val="2"/>
    </font>
    <font>
      <b/>
      <u/>
      <sz val="10"/>
      <color rgb="FFFF0000"/>
      <name val="Arial"/>
      <family val="2"/>
    </font>
    <font>
      <b/>
      <sz val="10"/>
      <color rgb="FF00B050"/>
      <name val="Arial"/>
      <family val="2"/>
    </font>
    <font>
      <sz val="10"/>
      <name val="Times New Roman"/>
      <family val="1"/>
    </font>
    <font>
      <sz val="10"/>
      <name val="Arial"/>
      <family val="2"/>
    </font>
    <font>
      <sz val="10"/>
      <color rgb="FF222222"/>
      <name val="Arial"/>
      <family val="2"/>
    </font>
    <font>
      <sz val="9"/>
      <name val="Arial Narrow"/>
      <family val="2"/>
    </font>
    <font>
      <u/>
      <sz val="10"/>
      <color rgb="FFFF0000"/>
      <name val="Arial"/>
      <family val="2"/>
    </font>
    <font>
      <b/>
      <sz val="12"/>
      <color rgb="FFFF0000"/>
      <name val="Arial Narrow"/>
      <family val="2"/>
    </font>
    <font>
      <sz val="8"/>
      <name val="Arial Narrow"/>
      <family val="2"/>
    </font>
    <font>
      <u/>
      <sz val="11"/>
      <color theme="10"/>
      <name val="Calibri"/>
      <family val="2"/>
      <scheme val="minor"/>
    </font>
    <font>
      <b/>
      <sz val="11"/>
      <color theme="1"/>
      <name val="Calibri"/>
      <family val="2"/>
      <scheme val="minor"/>
    </font>
    <font>
      <b/>
      <sz val="12"/>
      <color theme="1"/>
      <name val="Arial"/>
      <family val="2"/>
    </font>
    <font>
      <sz val="12"/>
      <color rgb="FF00B0F0"/>
      <name val="Arial"/>
      <family val="2"/>
    </font>
    <font>
      <sz val="10"/>
      <name val="Wingdings"/>
      <charset val="2"/>
    </font>
    <font>
      <i/>
      <sz val="11"/>
      <name val="Arial"/>
      <family val="2"/>
    </font>
    <font>
      <sz val="8"/>
      <color rgb="FF222222"/>
      <name val="Arial"/>
      <family val="2"/>
    </font>
    <font>
      <sz val="8"/>
      <color rgb="FF000000"/>
      <name val="Calibri"/>
      <family val="2"/>
    </font>
    <font>
      <b/>
      <sz val="10"/>
      <color theme="0"/>
      <name val="Arial Narrow"/>
      <family val="2"/>
    </font>
    <font>
      <sz val="10"/>
      <color theme="0"/>
      <name val="Arial Narrow"/>
      <family val="2"/>
    </font>
    <font>
      <sz val="10"/>
      <color theme="1"/>
      <name val="Calibri"/>
      <family val="2"/>
      <scheme val="minor"/>
    </font>
    <font>
      <sz val="10"/>
      <color indexed="8"/>
      <name val="Arial"/>
      <family val="2"/>
    </font>
    <font>
      <b/>
      <sz val="10"/>
      <color indexed="8"/>
      <name val="Arial"/>
      <family val="2"/>
    </font>
    <font>
      <i/>
      <sz val="10"/>
      <color indexed="8"/>
      <name val="Arial"/>
      <family val="2"/>
    </font>
    <font>
      <sz val="10"/>
      <color indexed="8"/>
      <name val="Arial Narrow"/>
      <family val="2"/>
    </font>
    <font>
      <b/>
      <sz val="10"/>
      <color indexed="8"/>
      <name val="Arial Narrow"/>
      <family val="2"/>
    </font>
    <font>
      <b/>
      <sz val="10"/>
      <color rgb="FFFF0000"/>
      <name val="Arial Narrow"/>
      <family val="2"/>
    </font>
    <font>
      <b/>
      <sz val="11"/>
      <color rgb="FF222222"/>
      <name val="Arial"/>
      <family val="2"/>
    </font>
    <font>
      <b/>
      <sz val="10"/>
      <color rgb="FF222222"/>
      <name val="Arial"/>
      <family val="2"/>
    </font>
    <font>
      <b/>
      <u/>
      <sz val="11"/>
      <color rgb="FF222222"/>
      <name val="Arial"/>
      <family val="2"/>
    </font>
    <font>
      <b/>
      <sz val="11"/>
      <color rgb="FFFFFFFF"/>
      <name val="Calibri"/>
      <family val="2"/>
      <charset val="1"/>
    </font>
    <font>
      <sz val="12"/>
      <color rgb="FF000000"/>
      <name val="Arial"/>
      <family val="2"/>
    </font>
    <font>
      <i/>
      <sz val="10"/>
      <color rgb="FF000000"/>
      <name val="Arial"/>
      <family val="2"/>
    </font>
    <font>
      <sz val="12"/>
      <color rgb="FF00B0F0"/>
      <name val="Arial Narrow"/>
      <family val="2"/>
    </font>
    <font>
      <sz val="11"/>
      <name val="Calibri"/>
      <family val="2"/>
      <scheme val="minor"/>
    </font>
    <font>
      <i/>
      <sz val="11"/>
      <color theme="1"/>
      <name val="Arial"/>
      <family val="2"/>
    </font>
    <font>
      <sz val="11"/>
      <color rgb="FF000000"/>
      <name val="Arial"/>
      <family val="2"/>
    </font>
    <font>
      <b/>
      <sz val="14"/>
      <color theme="1"/>
      <name val="Arial Narrow"/>
      <family val="2"/>
    </font>
    <font>
      <sz val="12"/>
      <color rgb="FF17365D"/>
      <name val="Arial"/>
      <family val="2"/>
    </font>
    <font>
      <b/>
      <sz val="12"/>
      <color theme="1"/>
      <name val="Arial Narrow"/>
      <family val="2"/>
    </font>
    <font>
      <sz val="11"/>
      <color theme="1"/>
      <name val="Calibri"/>
      <family val="2"/>
    </font>
    <font>
      <u/>
      <sz val="11"/>
      <color theme="10"/>
      <name val="Arial"/>
      <family val="2"/>
    </font>
    <font>
      <b/>
      <u/>
      <sz val="12"/>
      <color rgb="FF0000FF"/>
      <name val="Arial Narrow"/>
      <family val="2"/>
    </font>
    <font>
      <sz val="12"/>
      <color theme="0"/>
      <name val="Arial Narrow"/>
      <family val="2"/>
    </font>
    <font>
      <b/>
      <sz val="12"/>
      <color theme="0"/>
      <name val="Arial Narrow"/>
      <family val="2"/>
    </font>
    <font>
      <sz val="12"/>
      <color indexed="8"/>
      <name val="Arial"/>
      <family val="2"/>
    </font>
    <font>
      <i/>
      <sz val="11"/>
      <color theme="1"/>
      <name val="Calibri"/>
      <family val="2"/>
      <scheme val="minor"/>
    </font>
    <font>
      <b/>
      <sz val="22"/>
      <name val="Arial Narrow"/>
      <family val="2"/>
    </font>
    <font>
      <b/>
      <u/>
      <sz val="10"/>
      <name val="Arial"/>
      <family val="2"/>
    </font>
    <font>
      <i/>
      <sz val="10"/>
      <name val="Arial"/>
      <family val="2"/>
    </font>
    <font>
      <b/>
      <u/>
      <sz val="10"/>
      <color indexed="8"/>
      <name val="Arial"/>
      <family val="2"/>
    </font>
    <font>
      <b/>
      <u/>
      <sz val="11"/>
      <color theme="1"/>
      <name val="Calibri"/>
      <family val="2"/>
      <scheme val="minor"/>
    </font>
    <font>
      <b/>
      <u/>
      <sz val="12"/>
      <color indexed="8"/>
      <name val="Arial"/>
      <family val="2"/>
    </font>
    <font>
      <sz val="8"/>
      <color theme="5" tint="-0.249977111117893"/>
      <name val="Arial"/>
      <family val="2"/>
    </font>
    <font>
      <sz val="11"/>
      <color theme="3" tint="-0.249977111117893"/>
      <name val="Arial"/>
      <family val="2"/>
    </font>
    <font>
      <sz val="12"/>
      <color rgb="FFFF0000"/>
      <name val="Arial Narrow"/>
      <family val="2"/>
    </font>
    <font>
      <u/>
      <sz val="11"/>
      <color rgb="FF000000"/>
      <name val="Arial"/>
      <family val="2"/>
    </font>
    <font>
      <u/>
      <sz val="11"/>
      <color rgb="FF1155CC"/>
      <name val="Arial"/>
      <family val="2"/>
    </font>
    <font>
      <sz val="11"/>
      <color rgb="FF00FF00"/>
      <name val="Arial"/>
      <family val="2"/>
    </font>
  </fonts>
  <fills count="41">
    <fill>
      <patternFill patternType="none"/>
    </fill>
    <fill>
      <patternFill patternType="gray125"/>
    </fill>
    <fill>
      <patternFill patternType="solid">
        <fgColor indexed="9"/>
        <bgColor indexed="64"/>
      </patternFill>
    </fill>
    <fill>
      <patternFill patternType="solid">
        <fgColor theme="3" tint="0.39997558519241921"/>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53"/>
        <bgColor indexed="64"/>
      </patternFill>
    </fill>
    <fill>
      <patternFill patternType="solid">
        <fgColor indexed="10"/>
        <bgColor indexed="64"/>
      </patternFill>
    </fill>
    <fill>
      <patternFill patternType="solid">
        <fgColor theme="4" tint="-0.499984740745262"/>
        <bgColor indexed="64"/>
      </patternFill>
    </fill>
    <fill>
      <patternFill patternType="solid">
        <fgColor rgb="FFA5A5A5"/>
      </patternFill>
    </fill>
    <fill>
      <patternFill patternType="solid">
        <fgColor rgb="FF92D050"/>
        <bgColor indexed="64"/>
      </patternFill>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indexed="9"/>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FF"/>
        <bgColor rgb="FFFFFFFF"/>
      </patternFill>
    </fill>
    <fill>
      <patternFill patternType="solid">
        <fgColor rgb="FFA5A5A5"/>
        <bgColor rgb="FFBFBFBF"/>
      </patternFill>
    </fill>
    <fill>
      <patternFill patternType="solid">
        <fgColor theme="0"/>
        <bgColor theme="0"/>
      </patternFill>
    </fill>
    <fill>
      <patternFill patternType="solid">
        <fgColor rgb="FFC6D9F0"/>
        <bgColor rgb="FFC6D9F0"/>
      </patternFill>
    </fill>
    <fill>
      <patternFill patternType="solid">
        <fgColor theme="4" tint="-0.499984740745262"/>
        <bgColor theme="0"/>
      </patternFill>
    </fill>
    <fill>
      <patternFill patternType="solid">
        <fgColor rgb="FFFFC000"/>
        <bgColor indexed="64"/>
      </patternFill>
    </fill>
    <fill>
      <patternFill patternType="solid">
        <fgColor rgb="FF9CC2E5"/>
        <bgColor indexed="64"/>
      </patternFill>
    </fill>
    <fill>
      <patternFill patternType="solid">
        <fgColor rgb="FFED7D31"/>
        <bgColor indexed="64"/>
      </patternFill>
    </fill>
    <fill>
      <patternFill patternType="solid">
        <fgColor rgb="FFBDD6EE"/>
        <bgColor indexed="64"/>
      </patternFill>
    </fill>
  </fills>
  <borders count="100">
    <border>
      <left/>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top/>
      <bottom style="thin">
        <color indexed="64"/>
      </bottom>
      <diagonal/>
    </border>
    <border>
      <left style="slantDashDot">
        <color indexed="64"/>
      </left>
      <right style="thin">
        <color indexed="64"/>
      </right>
      <top style="slantDashDot">
        <color indexed="64"/>
      </top>
      <bottom style="thin">
        <color indexed="64"/>
      </bottom>
      <diagonal/>
    </border>
    <border>
      <left style="thin">
        <color indexed="64"/>
      </left>
      <right style="thin">
        <color indexed="64"/>
      </right>
      <top style="slantDashDot">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style="thin">
        <color indexed="64"/>
      </right>
      <top style="slantDashDot">
        <color indexed="64"/>
      </top>
      <bottom style="slantDashDot">
        <color indexed="64"/>
      </bottom>
      <diagonal/>
    </border>
    <border>
      <left style="thin">
        <color indexed="64"/>
      </left>
      <right style="thin">
        <color indexed="64"/>
      </right>
      <top style="slantDashDot">
        <color indexed="64"/>
      </top>
      <bottom style="slantDashDot">
        <color indexed="64"/>
      </bottom>
      <diagonal/>
    </border>
    <border>
      <left/>
      <right/>
      <top/>
      <bottom style="thin">
        <color theme="0" tint="-0.249977111117893"/>
      </bottom>
      <diagonal/>
    </border>
    <border>
      <left/>
      <right style="thin">
        <color theme="0" tint="-0.249977111117893"/>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slantDashDot">
        <color indexed="64"/>
      </left>
      <right style="thin">
        <color indexed="64"/>
      </right>
      <top/>
      <bottom style="thin">
        <color indexed="64"/>
      </bottom>
      <diagonal/>
    </border>
    <border>
      <left style="slantDashDot">
        <color indexed="64"/>
      </left>
      <right style="thin">
        <color indexed="64"/>
      </right>
      <top/>
      <bottom/>
      <diagonal/>
    </border>
    <border>
      <left style="slantDashDot">
        <color indexed="64"/>
      </left>
      <right style="thin">
        <color indexed="64"/>
      </right>
      <top/>
      <bottom style="slantDashDot">
        <color indexed="64"/>
      </bottom>
      <diagonal/>
    </border>
    <border>
      <left style="thin">
        <color auto="1"/>
      </left>
      <right style="thin">
        <color indexed="64"/>
      </right>
      <top/>
      <bottom style="slantDashDot">
        <color indexed="64"/>
      </bottom>
      <diagonal/>
    </border>
    <border>
      <left style="thin">
        <color indexed="64"/>
      </left>
      <right style="thin">
        <color indexed="64"/>
      </right>
      <top style="slantDashDot">
        <color indexed="64"/>
      </top>
      <bottom/>
      <diagonal/>
    </border>
    <border>
      <left style="slantDashDot">
        <color indexed="64"/>
      </left>
      <right style="thin">
        <color indexed="64"/>
      </right>
      <top style="slantDashDot">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rgb="FF000000"/>
      </bottom>
      <diagonal/>
    </border>
    <border>
      <left/>
      <right/>
      <top style="medium">
        <color indexed="64"/>
      </top>
      <bottom style="medium">
        <color indexed="64"/>
      </bottom>
      <diagonal/>
    </border>
  </borders>
  <cellStyleXfs count="75">
    <xf numFmtId="0" fontId="0" fillId="0" borderId="0"/>
    <xf numFmtId="0" fontId="24" fillId="0" borderId="0" applyNumberFormat="0" applyFill="0" applyBorder="0" applyAlignment="0" applyProtection="0">
      <alignment vertical="top"/>
      <protection locked="0"/>
    </xf>
    <xf numFmtId="0" fontId="34" fillId="10" borderId="7" applyNumberFormat="0" applyAlignment="0" applyProtection="0"/>
    <xf numFmtId="0" fontId="20" fillId="0" borderId="0"/>
    <xf numFmtId="9" fontId="20" fillId="0" borderId="0" applyFont="0" applyFill="0" applyBorder="0" applyAlignment="0" applyProtection="0"/>
    <xf numFmtId="0" fontId="23" fillId="0" borderId="0"/>
    <xf numFmtId="0" fontId="23" fillId="0" borderId="0"/>
    <xf numFmtId="0" fontId="23" fillId="0" borderId="0"/>
    <xf numFmtId="0" fontId="76" fillId="0" borderId="0" applyNumberFormat="0" applyFill="0" applyBorder="0" applyAlignment="0" applyProtection="0"/>
    <xf numFmtId="9" fontId="23"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8" fillId="0" borderId="0"/>
    <xf numFmtId="9" fontId="108" fillId="0" borderId="0" applyFont="0" applyFill="0" applyBorder="0" applyAlignment="0" applyProtection="0"/>
    <xf numFmtId="0" fontId="17" fillId="0" borderId="0"/>
    <xf numFmtId="0" fontId="17" fillId="0" borderId="0"/>
    <xf numFmtId="0" fontId="16" fillId="0" borderId="0"/>
    <xf numFmtId="0" fontId="16" fillId="0" borderId="0"/>
    <xf numFmtId="9" fontId="16" fillId="0" borderId="0" applyFont="0" applyFill="0" applyBorder="0" applyAlignment="0" applyProtection="0"/>
    <xf numFmtId="0" fontId="15" fillId="0" borderId="0"/>
    <xf numFmtId="0" fontId="14" fillId="0" borderId="0"/>
    <xf numFmtId="0" fontId="114" fillId="0" borderId="0" applyNumberForma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2" fillId="0" borderId="0"/>
    <xf numFmtId="9" fontId="12" fillId="0" borderId="0" applyFont="0" applyFill="0" applyBorder="0" applyAlignment="0" applyProtection="0"/>
    <xf numFmtId="0" fontId="11" fillId="0" borderId="0"/>
    <xf numFmtId="0" fontId="11" fillId="0" borderId="0"/>
    <xf numFmtId="0" fontId="134" fillId="33" borderId="7"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9" fillId="0" borderId="0"/>
    <xf numFmtId="0" fontId="9" fillId="0" borderId="0"/>
    <xf numFmtId="9" fontId="9" fillId="0" borderId="0" applyFont="0" applyFill="0" applyBorder="0" applyAlignment="0" applyProtection="0"/>
    <xf numFmtId="0" fontId="95" fillId="0" borderId="0"/>
    <xf numFmtId="0" fontId="8" fillId="0" borderId="0"/>
    <xf numFmtId="0" fontId="8" fillId="0" borderId="0"/>
    <xf numFmtId="9" fontId="8" fillId="0" borderId="0" applyFont="0" applyFill="0" applyBorder="0" applyAlignment="0" applyProtection="0"/>
    <xf numFmtId="0" fontId="145" fillId="0" borderId="0" applyNumberFormat="0" applyFill="0" applyBorder="0" applyAlignment="0" applyProtection="0"/>
    <xf numFmtId="0" fontId="8"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cellStyleXfs>
  <cellXfs count="2570">
    <xf numFmtId="0" fontId="0" fillId="0" borderId="0" xfId="0"/>
    <xf numFmtId="0" fontId="21" fillId="0" borderId="1" xfId="0" applyFont="1" applyBorder="1" applyAlignment="1">
      <alignment horizontal="justify" vertical="center"/>
    </xf>
    <xf numFmtId="0" fontId="23" fillId="0" borderId="0" xfId="0" applyFont="1" applyAlignment="1">
      <alignment horizontal="center" vertical="center"/>
    </xf>
    <xf numFmtId="0" fontId="23" fillId="0" borderId="0" xfId="0" applyFont="1" applyAlignment="1">
      <alignment horizontal="justify" vertical="center" wrapText="1"/>
    </xf>
    <xf numFmtId="0" fontId="23" fillId="0" borderId="0" xfId="0" applyFont="1" applyAlignment="1">
      <alignment horizontal="justify" vertical="center"/>
    </xf>
    <xf numFmtId="0" fontId="21" fillId="0" borderId="4" xfId="0" applyFont="1" applyBorder="1" applyAlignment="1">
      <alignment horizontal="justify" vertical="center"/>
    </xf>
    <xf numFmtId="14" fontId="21" fillId="0" borderId="4" xfId="0" applyNumberFormat="1" applyFont="1" applyBorder="1" applyAlignment="1">
      <alignment horizontal="justify" vertical="center"/>
    </xf>
    <xf numFmtId="14" fontId="21" fillId="0" borderId="4" xfId="0" applyNumberFormat="1" applyFont="1" applyBorder="1" applyAlignment="1">
      <alignment horizontal="justify" vertical="center" wrapText="1"/>
    </xf>
    <xf numFmtId="0" fontId="21" fillId="0" borderId="4" xfId="1" applyFont="1" applyBorder="1" applyAlignment="1" applyProtection="1">
      <alignment horizontal="justify" vertical="center"/>
    </xf>
    <xf numFmtId="0" fontId="25" fillId="0" borderId="4" xfId="0" applyFont="1" applyBorder="1" applyAlignment="1">
      <alignment horizontal="justify" vertical="center"/>
    </xf>
    <xf numFmtId="0" fontId="23" fillId="0" borderId="0" xfId="0" applyFont="1" applyAlignment="1">
      <alignment horizontal="center" vertical="center" wrapText="1"/>
    </xf>
    <xf numFmtId="0" fontId="26" fillId="0" borderId="0" xfId="0" applyFont="1" applyAlignment="1">
      <alignment horizontal="center" vertical="center"/>
    </xf>
    <xf numFmtId="0" fontId="23" fillId="4" borderId="4"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7" borderId="4"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28" fillId="0" borderId="0" xfId="0" applyFont="1" applyBorder="1" applyAlignment="1">
      <alignment horizontal="center" vertical="center"/>
    </xf>
    <xf numFmtId="0" fontId="29" fillId="0" borderId="0" xfId="0" applyFont="1" applyBorder="1" applyAlignment="1">
      <alignment horizontal="center" vertical="center"/>
    </xf>
    <xf numFmtId="0" fontId="20" fillId="0" borderId="0" xfId="3"/>
    <xf numFmtId="9" fontId="35" fillId="4" borderId="4" xfId="3" applyNumberFormat="1" applyFont="1" applyFill="1" applyBorder="1" applyAlignment="1">
      <alignment horizontal="center" vertical="center"/>
    </xf>
    <xf numFmtId="0" fontId="36" fillId="12" borderId="4" xfId="3" applyFont="1" applyFill="1" applyBorder="1" applyAlignment="1">
      <alignment vertical="center"/>
    </xf>
    <xf numFmtId="0" fontId="36" fillId="12" borderId="4" xfId="3" applyFont="1" applyFill="1" applyBorder="1" applyAlignment="1">
      <alignment horizontal="center" vertical="center"/>
    </xf>
    <xf numFmtId="2" fontId="20" fillId="0" borderId="0" xfId="3" applyNumberFormat="1"/>
    <xf numFmtId="0" fontId="37" fillId="12" borderId="4" xfId="3" applyFont="1" applyFill="1" applyBorder="1" applyAlignment="1">
      <alignment horizontal="center" vertical="center"/>
    </xf>
    <xf numFmtId="0" fontId="38" fillId="12" borderId="4" xfId="3" applyFont="1" applyFill="1" applyBorder="1" applyAlignment="1">
      <alignment horizontal="center" vertical="center"/>
    </xf>
    <xf numFmtId="0" fontId="39" fillId="13" borderId="4" xfId="3" applyFont="1" applyFill="1" applyBorder="1" applyAlignment="1">
      <alignment horizontal="center" vertical="center"/>
    </xf>
    <xf numFmtId="9" fontId="39" fillId="13" borderId="4" xfId="4" applyFont="1" applyFill="1" applyBorder="1" applyAlignment="1">
      <alignment horizontal="center" vertical="center"/>
    </xf>
    <xf numFmtId="9" fontId="40" fillId="4" borderId="4" xfId="3" applyNumberFormat="1" applyFont="1" applyFill="1" applyBorder="1" applyAlignment="1">
      <alignment horizontal="center" vertical="center"/>
    </xf>
    <xf numFmtId="1" fontId="39" fillId="13" borderId="4" xfId="3" applyNumberFormat="1" applyFont="1" applyFill="1" applyBorder="1" applyAlignment="1">
      <alignment horizontal="center" vertical="center"/>
    </xf>
    <xf numFmtId="2" fontId="39" fillId="13" borderId="4" xfId="3" applyNumberFormat="1" applyFont="1" applyFill="1" applyBorder="1" applyAlignment="1">
      <alignment horizontal="center" vertical="center"/>
    </xf>
    <xf numFmtId="14" fontId="41" fillId="13" borderId="4" xfId="3" applyNumberFormat="1" applyFont="1" applyFill="1" applyBorder="1" applyAlignment="1">
      <alignment horizontal="center" vertical="center" wrapText="1"/>
    </xf>
    <xf numFmtId="2" fontId="42" fillId="0" borderId="4" xfId="3" applyNumberFormat="1" applyFont="1" applyFill="1" applyBorder="1" applyAlignment="1">
      <alignment horizontal="center" vertical="center"/>
    </xf>
    <xf numFmtId="0" fontId="41" fillId="13" borderId="4" xfId="3" applyFont="1" applyFill="1" applyBorder="1" applyAlignment="1">
      <alignment horizontal="center" vertical="center" wrapText="1"/>
    </xf>
    <xf numFmtId="0" fontId="41" fillId="13" borderId="4" xfId="3" applyNumberFormat="1" applyFont="1" applyFill="1" applyBorder="1" applyAlignment="1">
      <alignment horizontal="center" vertical="center" wrapText="1"/>
    </xf>
    <xf numFmtId="0" fontId="41" fillId="13" borderId="4" xfId="2" applyFont="1" applyFill="1" applyBorder="1" applyAlignment="1">
      <alignment horizontal="center" vertical="center"/>
    </xf>
    <xf numFmtId="0" fontId="20" fillId="0" borderId="0" xfId="3" applyAlignment="1">
      <alignment vertical="center" wrapText="1"/>
    </xf>
    <xf numFmtId="0" fontId="41" fillId="13" borderId="0" xfId="3" applyFont="1" applyFill="1" applyBorder="1" applyAlignment="1">
      <alignment horizontal="center" vertical="center" wrapText="1"/>
    </xf>
    <xf numFmtId="0" fontId="43" fillId="14" borderId="11" xfId="5" applyFont="1" applyFill="1" applyBorder="1" applyAlignment="1">
      <alignment horizontal="center" vertical="center" wrapText="1"/>
    </xf>
    <xf numFmtId="0" fontId="43" fillId="14" borderId="10" xfId="3" applyFont="1" applyFill="1" applyBorder="1" applyAlignment="1">
      <alignment horizontal="center" vertical="center" wrapText="1"/>
    </xf>
    <xf numFmtId="0" fontId="44" fillId="13" borderId="6" xfId="3" applyFont="1" applyFill="1" applyBorder="1" applyAlignment="1">
      <alignment vertical="center" wrapText="1"/>
    </xf>
    <xf numFmtId="0" fontId="44" fillId="13" borderId="12" xfId="3" applyFont="1" applyFill="1" applyBorder="1" applyAlignment="1">
      <alignment vertical="center" wrapText="1"/>
    </xf>
    <xf numFmtId="0" fontId="44" fillId="13" borderId="5" xfId="3" applyFont="1" applyFill="1" applyBorder="1" applyAlignment="1">
      <alignment vertical="center" wrapText="1"/>
    </xf>
    <xf numFmtId="0" fontId="44" fillId="13" borderId="4" xfId="3" applyFont="1" applyFill="1" applyBorder="1" applyAlignment="1">
      <alignment vertical="center" wrapText="1"/>
    </xf>
    <xf numFmtId="0" fontId="44" fillId="13" borderId="4" xfId="3" applyFont="1" applyFill="1" applyBorder="1" applyAlignment="1">
      <alignment horizontal="center" vertical="center" wrapText="1"/>
    </xf>
    <xf numFmtId="0" fontId="43" fillId="14" borderId="4" xfId="3" applyFont="1" applyFill="1" applyBorder="1" applyAlignment="1">
      <alignment horizontal="center" vertical="center" wrapText="1"/>
    </xf>
    <xf numFmtId="0" fontId="49" fillId="2" borderId="0" xfId="5" applyFont="1" applyFill="1" applyBorder="1" applyAlignment="1">
      <alignment horizontal="center" vertical="center" wrapText="1"/>
    </xf>
    <xf numFmtId="0" fontId="51" fillId="14" borderId="4" xfId="5" applyFont="1" applyFill="1" applyBorder="1" applyAlignment="1">
      <alignment horizontal="center" vertical="center" wrapText="1"/>
    </xf>
    <xf numFmtId="0" fontId="50" fillId="16" borderId="4" xfId="5" applyFont="1" applyFill="1" applyBorder="1" applyAlignment="1">
      <alignment horizontal="center" vertical="center" wrapText="1"/>
    </xf>
    <xf numFmtId="0" fontId="23" fillId="0" borderId="1" xfId="5" applyFont="1" applyFill="1" applyBorder="1" applyAlignment="1">
      <alignment horizontal="center" vertical="center" wrapText="1"/>
    </xf>
    <xf numFmtId="2" fontId="53" fillId="0" borderId="1" xfId="5" applyNumberFormat="1" applyFont="1" applyFill="1" applyBorder="1" applyAlignment="1">
      <alignment horizontal="center" vertical="center" wrapText="1"/>
    </xf>
    <xf numFmtId="2" fontId="23" fillId="0" borderId="4" xfId="5" applyNumberFormat="1" applyFont="1" applyFill="1" applyBorder="1" applyAlignment="1">
      <alignment horizontal="center" vertical="center"/>
    </xf>
    <xf numFmtId="0" fontId="23" fillId="0" borderId="0" xfId="5" applyAlignment="1">
      <alignment horizontal="center" vertical="center"/>
    </xf>
    <xf numFmtId="0" fontId="23" fillId="0" borderId="0" xfId="5" applyAlignment="1">
      <alignment horizontal="center" vertical="center" wrapText="1"/>
    </xf>
    <xf numFmtId="2" fontId="44" fillId="0" borderId="4" xfId="5" applyNumberFormat="1" applyFont="1" applyFill="1" applyBorder="1" applyAlignment="1">
      <alignment horizontal="center" vertical="center"/>
    </xf>
    <xf numFmtId="2" fontId="44" fillId="0" borderId="11" xfId="5" applyNumberFormat="1" applyFont="1" applyFill="1" applyBorder="1" applyAlignment="1">
      <alignment horizontal="center" vertical="center"/>
    </xf>
    <xf numFmtId="10" fontId="44" fillId="13" borderId="4" xfId="5" applyNumberFormat="1" applyFont="1" applyFill="1" applyBorder="1" applyAlignment="1">
      <alignment horizontal="center" vertical="center" wrapText="1"/>
    </xf>
    <xf numFmtId="10" fontId="44" fillId="0" borderId="4" xfId="5" applyNumberFormat="1" applyFont="1" applyFill="1" applyBorder="1" applyAlignment="1">
      <alignment horizontal="center" vertical="center" wrapText="1"/>
    </xf>
    <xf numFmtId="0" fontId="23" fillId="0" borderId="0" xfId="5" applyBorder="1" applyAlignment="1">
      <alignment horizontal="center" vertical="center"/>
    </xf>
    <xf numFmtId="0" fontId="23" fillId="0" borderId="0" xfId="5" applyFont="1" applyAlignment="1">
      <alignment horizontal="center" vertical="center"/>
    </xf>
    <xf numFmtId="0" fontId="52" fillId="0" borderId="0" xfId="5" applyFont="1" applyFill="1" applyAlignment="1">
      <alignment horizontal="center" vertical="center"/>
    </xf>
    <xf numFmtId="0" fontId="21" fillId="0" borderId="4" xfId="5" applyFont="1" applyFill="1" applyBorder="1" applyAlignment="1">
      <alignment horizontal="center" vertical="center" wrapText="1"/>
    </xf>
    <xf numFmtId="0" fontId="52" fillId="0" borderId="0" xfId="5" applyFont="1" applyFill="1" applyBorder="1" applyAlignment="1">
      <alignment horizontal="center" vertical="center"/>
    </xf>
    <xf numFmtId="0" fontId="21" fillId="0" borderId="0" xfId="5" applyFont="1" applyFill="1" applyBorder="1" applyAlignment="1">
      <alignment horizontal="center" vertical="center" wrapText="1"/>
    </xf>
    <xf numFmtId="0" fontId="23" fillId="0" borderId="0" xfId="5" applyBorder="1" applyAlignment="1">
      <alignment horizontal="center" vertical="center" wrapText="1"/>
    </xf>
    <xf numFmtId="0" fontId="23" fillId="0" borderId="0" xfId="5" applyFont="1" applyAlignment="1">
      <alignment horizontal="center" vertical="center" wrapText="1"/>
    </xf>
    <xf numFmtId="0" fontId="23" fillId="0" borderId="0" xfId="5" applyFont="1" applyAlignment="1">
      <alignment horizontal="center" vertical="center" wrapText="1"/>
    </xf>
    <xf numFmtId="0" fontId="21" fillId="13" borderId="4" xfId="1" applyFont="1" applyFill="1" applyBorder="1" applyAlignment="1" applyProtection="1">
      <alignment horizontal="justify" vertical="center" wrapText="1"/>
    </xf>
    <xf numFmtId="164" fontId="21" fillId="0" borderId="4" xfId="0" applyNumberFormat="1" applyFont="1" applyBorder="1" applyAlignment="1">
      <alignment horizontal="justify" vertical="center" wrapText="1"/>
    </xf>
    <xf numFmtId="164" fontId="21" fillId="0" borderId="5" xfId="0" applyNumberFormat="1" applyFont="1" applyFill="1" applyBorder="1" applyAlignment="1">
      <alignment horizontal="justify" vertical="center" wrapText="1"/>
    </xf>
    <xf numFmtId="0" fontId="23" fillId="0" borderId="0" xfId="5" applyFill="1" applyBorder="1" applyAlignment="1">
      <alignment horizontal="center" vertical="center"/>
    </xf>
    <xf numFmtId="1" fontId="52" fillId="0" borderId="0" xfId="5" applyNumberFormat="1" applyFont="1" applyFill="1" applyBorder="1" applyAlignment="1">
      <alignment horizontal="center" vertical="center"/>
    </xf>
    <xf numFmtId="0" fontId="23" fillId="0" borderId="4" xfId="5" applyFont="1" applyFill="1" applyBorder="1" applyAlignment="1">
      <alignment horizontal="center" vertical="center"/>
    </xf>
    <xf numFmtId="0" fontId="23" fillId="0" borderId="0" xfId="5" applyFont="1" applyFill="1" applyAlignment="1">
      <alignment horizontal="center" vertical="center"/>
    </xf>
    <xf numFmtId="0" fontId="23" fillId="0" borderId="0" xfId="5" applyFont="1" applyFill="1" applyBorder="1" applyAlignment="1">
      <alignment horizontal="center" vertical="center" wrapText="1"/>
    </xf>
    <xf numFmtId="0" fontId="23" fillId="0" borderId="0" xfId="5" applyFont="1" applyFill="1" applyBorder="1" applyAlignment="1">
      <alignment horizontal="center" vertical="center"/>
    </xf>
    <xf numFmtId="1" fontId="23" fillId="0" borderId="0" xfId="5" applyNumberFormat="1" applyFill="1" applyBorder="1" applyAlignment="1">
      <alignment horizontal="center" vertical="center"/>
    </xf>
    <xf numFmtId="2" fontId="23" fillId="0" borderId="0" xfId="5" applyNumberFormat="1" applyFill="1" applyBorder="1" applyAlignment="1">
      <alignment horizontal="center" vertical="center"/>
    </xf>
    <xf numFmtId="0" fontId="59" fillId="0" borderId="0" xfId="5" applyFont="1" applyFill="1" applyBorder="1" applyAlignment="1">
      <alignment horizontal="center" vertical="center"/>
    </xf>
    <xf numFmtId="0" fontId="23" fillId="0" borderId="4" xfId="5" applyFill="1" applyBorder="1" applyAlignment="1">
      <alignment horizontal="center" vertical="center"/>
    </xf>
    <xf numFmtId="2" fontId="56" fillId="0" borderId="4" xfId="5" applyNumberFormat="1" applyFont="1" applyFill="1" applyBorder="1" applyAlignment="1">
      <alignment horizontal="center" vertical="center"/>
    </xf>
    <xf numFmtId="0" fontId="56" fillId="0" borderId="4" xfId="5" applyFont="1" applyFill="1" applyBorder="1" applyAlignment="1">
      <alignment horizontal="center" vertical="center" wrapText="1"/>
    </xf>
    <xf numFmtId="0" fontId="49" fillId="0" borderId="4" xfId="5" applyFont="1" applyFill="1" applyBorder="1" applyAlignment="1">
      <alignment horizontal="center" vertical="center" wrapText="1"/>
    </xf>
    <xf numFmtId="0" fontId="23" fillId="0" borderId="4" xfId="5" applyFont="1" applyFill="1" applyBorder="1" applyAlignment="1">
      <alignment horizontal="center" vertical="center" wrapText="1"/>
    </xf>
    <xf numFmtId="0" fontId="60" fillId="11" borderId="0" xfId="1" applyFont="1" applyFill="1" applyBorder="1" applyAlignment="1" applyProtection="1">
      <alignment horizontal="center" vertical="center" wrapText="1"/>
    </xf>
    <xf numFmtId="165" fontId="56" fillId="0" borderId="4" xfId="5" applyNumberFormat="1" applyFont="1" applyFill="1" applyBorder="1" applyAlignment="1">
      <alignment horizontal="center" vertical="center" wrapText="1"/>
    </xf>
    <xf numFmtId="14" fontId="21" fillId="0" borderId="0" xfId="5" applyNumberFormat="1" applyFont="1" applyFill="1" applyBorder="1" applyAlignment="1">
      <alignment horizontal="center" vertical="center" wrapText="1"/>
    </xf>
    <xf numFmtId="0" fontId="52" fillId="0" borderId="0" xfId="5" applyFont="1" applyFill="1" applyBorder="1" applyAlignment="1">
      <alignment horizontal="center" vertical="center" wrapText="1"/>
    </xf>
    <xf numFmtId="1" fontId="56" fillId="0" borderId="4" xfId="5" applyNumberFormat="1" applyFont="1" applyFill="1" applyBorder="1" applyAlignment="1">
      <alignment horizontal="center" vertical="center"/>
    </xf>
    <xf numFmtId="10" fontId="56" fillId="13" borderId="11" xfId="5" applyNumberFormat="1" applyFont="1" applyFill="1" applyBorder="1" applyAlignment="1">
      <alignment horizontal="center" vertical="center" wrapText="1"/>
    </xf>
    <xf numFmtId="14" fontId="56" fillId="13" borderId="4" xfId="5" applyNumberFormat="1" applyFont="1" applyFill="1" applyBorder="1" applyAlignment="1">
      <alignment horizontal="center" vertical="center" wrapText="1"/>
    </xf>
    <xf numFmtId="1" fontId="56" fillId="13" borderId="4" xfId="5" applyNumberFormat="1" applyFont="1" applyFill="1" applyBorder="1" applyAlignment="1">
      <alignment horizontal="center" vertical="center" wrapText="1"/>
    </xf>
    <xf numFmtId="9" fontId="56" fillId="13" borderId="4" xfId="5" applyNumberFormat="1" applyFont="1" applyFill="1" applyBorder="1" applyAlignment="1">
      <alignment horizontal="center" vertical="center" wrapText="1"/>
    </xf>
    <xf numFmtId="0" fontId="56" fillId="13" borderId="4" xfId="5" applyFont="1" applyFill="1" applyBorder="1" applyAlignment="1">
      <alignment horizontal="center" vertical="center" wrapText="1"/>
    </xf>
    <xf numFmtId="10" fontId="56" fillId="13" borderId="1" xfId="5" applyNumberFormat="1" applyFont="1" applyFill="1" applyBorder="1" applyAlignment="1">
      <alignment horizontal="center" vertical="center" wrapText="1"/>
    </xf>
    <xf numFmtId="0" fontId="56" fillId="13" borderId="4" xfId="5" applyNumberFormat="1" applyFont="1" applyFill="1" applyBorder="1" applyAlignment="1">
      <alignment horizontal="center" vertical="center" wrapText="1"/>
    </xf>
    <xf numFmtId="10" fontId="23" fillId="0" borderId="0" xfId="5" applyNumberFormat="1" applyAlignment="1">
      <alignment horizontal="center" vertical="center"/>
    </xf>
    <xf numFmtId="10" fontId="56" fillId="13" borderId="4" xfId="5" applyNumberFormat="1" applyFont="1" applyFill="1" applyBorder="1" applyAlignment="1">
      <alignment horizontal="center" vertical="center" wrapText="1"/>
    </xf>
    <xf numFmtId="14" fontId="56" fillId="13" borderId="1" xfId="5" applyNumberFormat="1" applyFont="1" applyFill="1" applyBorder="1" applyAlignment="1">
      <alignment horizontal="center" vertical="center" wrapText="1"/>
    </xf>
    <xf numFmtId="1" fontId="52" fillId="0" borderId="1" xfId="5" applyNumberFormat="1" applyFont="1" applyFill="1" applyBorder="1" applyAlignment="1">
      <alignment horizontal="center" vertical="center" wrapText="1"/>
    </xf>
    <xf numFmtId="9" fontId="52" fillId="0" borderId="4" xfId="5" applyNumberFormat="1" applyFont="1" applyFill="1" applyBorder="1" applyAlignment="1">
      <alignment horizontal="center" vertical="center" wrapText="1"/>
    </xf>
    <xf numFmtId="0" fontId="52" fillId="16" borderId="4" xfId="5" applyFont="1" applyFill="1" applyBorder="1" applyAlignment="1">
      <alignment horizontal="center" vertical="center" wrapText="1"/>
    </xf>
    <xf numFmtId="0" fontId="49" fillId="2" borderId="0" xfId="5" applyFont="1" applyFill="1" applyBorder="1" applyAlignment="1">
      <alignment horizontal="center" vertical="center"/>
    </xf>
    <xf numFmtId="10" fontId="44" fillId="2" borderId="4" xfId="5" applyNumberFormat="1" applyFont="1" applyFill="1" applyBorder="1" applyAlignment="1">
      <alignment horizontal="center" vertical="center" wrapText="1"/>
    </xf>
    <xf numFmtId="1" fontId="23" fillId="0" borderId="0" xfId="5" applyNumberFormat="1" applyBorder="1" applyAlignment="1">
      <alignment horizontal="center" vertical="center"/>
    </xf>
    <xf numFmtId="0" fontId="21" fillId="17" borderId="4" xfId="5" applyFont="1" applyFill="1" applyBorder="1" applyAlignment="1" applyProtection="1">
      <alignment horizontal="center" vertical="center" wrapText="1"/>
      <protection locked="0"/>
    </xf>
    <xf numFmtId="0" fontId="23" fillId="0" borderId="30" xfId="5" applyFont="1" applyFill="1" applyBorder="1" applyAlignment="1" applyProtection="1">
      <alignment horizontal="center" vertical="center" wrapText="1"/>
      <protection locked="0"/>
    </xf>
    <xf numFmtId="0" fontId="23" fillId="18" borderId="4" xfId="5" applyFont="1" applyFill="1" applyBorder="1" applyAlignment="1" applyProtection="1">
      <alignment vertical="center"/>
      <protection locked="0"/>
    </xf>
    <xf numFmtId="14" fontId="62" fillId="13" borderId="30" xfId="5" applyNumberFormat="1" applyFont="1" applyFill="1" applyBorder="1" applyAlignment="1">
      <alignment horizontal="center" vertical="center"/>
    </xf>
    <xf numFmtId="0" fontId="62" fillId="13" borderId="30" xfId="5" applyFont="1" applyFill="1" applyBorder="1" applyAlignment="1">
      <alignment horizontal="center" vertical="center"/>
    </xf>
    <xf numFmtId="0" fontId="62" fillId="13" borderId="30" xfId="5" applyFont="1" applyFill="1" applyBorder="1" applyAlignment="1">
      <alignment horizontal="center" vertical="center" wrapText="1"/>
    </xf>
    <xf numFmtId="0" fontId="62" fillId="0" borderId="30" xfId="5" applyFont="1" applyFill="1" applyBorder="1" applyAlignment="1">
      <alignment horizontal="center" vertical="center" wrapText="1"/>
    </xf>
    <xf numFmtId="0" fontId="62" fillId="19" borderId="30" xfId="5" applyFont="1" applyFill="1" applyBorder="1" applyAlignment="1">
      <alignment horizontal="center" vertical="center" wrapText="1"/>
    </xf>
    <xf numFmtId="0" fontId="62" fillId="13" borderId="30" xfId="5" applyFont="1" applyFill="1" applyBorder="1" applyAlignment="1">
      <alignment horizontal="justify" vertical="center" wrapText="1"/>
    </xf>
    <xf numFmtId="0" fontId="21" fillId="0" borderId="4" xfId="5" applyFont="1" applyFill="1" applyBorder="1" applyAlignment="1" applyProtection="1">
      <alignment horizontal="center" vertical="center" wrapText="1"/>
      <protection locked="0"/>
    </xf>
    <xf numFmtId="166" fontId="62" fillId="13" borderId="30" xfId="5" applyNumberFormat="1" applyFont="1" applyFill="1" applyBorder="1" applyAlignment="1" applyProtection="1">
      <alignment horizontal="center" vertical="center" wrapText="1"/>
      <protection locked="0"/>
    </xf>
    <xf numFmtId="1" fontId="62" fillId="13" borderId="30" xfId="5" applyNumberFormat="1" applyFont="1" applyFill="1" applyBorder="1" applyAlignment="1" applyProtection="1">
      <alignment horizontal="center" vertical="center" wrapText="1"/>
      <protection locked="0"/>
    </xf>
    <xf numFmtId="0" fontId="62" fillId="13" borderId="4" xfId="5" applyFont="1" applyFill="1" applyBorder="1" applyAlignment="1">
      <alignment horizontal="center" vertical="center" wrapText="1"/>
    </xf>
    <xf numFmtId="0" fontId="62" fillId="20" borderId="4" xfId="5" applyFont="1" applyFill="1" applyBorder="1" applyAlignment="1">
      <alignment horizontal="center" vertical="center" wrapText="1"/>
    </xf>
    <xf numFmtId="0" fontId="62" fillId="19" borderId="4" xfId="5" applyFont="1" applyFill="1" applyBorder="1" applyAlignment="1">
      <alignment horizontal="center" vertical="center" wrapText="1"/>
    </xf>
    <xf numFmtId="166" fontId="62" fillId="13" borderId="31" xfId="5" applyNumberFormat="1" applyFont="1" applyFill="1" applyBorder="1" applyAlignment="1" applyProtection="1">
      <alignment horizontal="center" vertical="center" wrapText="1"/>
      <protection locked="0"/>
    </xf>
    <xf numFmtId="1" fontId="62" fillId="13" borderId="31" xfId="5" applyNumberFormat="1" applyFont="1" applyFill="1" applyBorder="1" applyAlignment="1" applyProtection="1">
      <alignment horizontal="center" vertical="center" wrapText="1"/>
      <protection locked="0"/>
    </xf>
    <xf numFmtId="0" fontId="62" fillId="13" borderId="11" xfId="5" applyFont="1" applyFill="1" applyBorder="1" applyAlignment="1">
      <alignment horizontal="center" vertical="center" wrapText="1"/>
    </xf>
    <xf numFmtId="0" fontId="62" fillId="19" borderId="11" xfId="5" applyFont="1" applyFill="1" applyBorder="1" applyAlignment="1">
      <alignment horizontal="center" vertical="center" wrapText="1"/>
    </xf>
    <xf numFmtId="0" fontId="62" fillId="13" borderId="31" xfId="5" applyFont="1" applyFill="1" applyBorder="1" applyAlignment="1">
      <alignment horizontal="center" vertical="center" wrapText="1"/>
    </xf>
    <xf numFmtId="0" fontId="62" fillId="13" borderId="31" xfId="5" applyFont="1" applyFill="1" applyBorder="1" applyAlignment="1">
      <alignment horizontal="justify" vertical="center" wrapText="1"/>
    </xf>
    <xf numFmtId="166" fontId="62" fillId="13" borderId="4" xfId="5" applyNumberFormat="1" applyFont="1" applyFill="1" applyBorder="1" applyAlignment="1" applyProtection="1">
      <alignment horizontal="center" vertical="center" wrapText="1"/>
      <protection locked="0"/>
    </xf>
    <xf numFmtId="1" fontId="62" fillId="13" borderId="4" xfId="5" applyNumberFormat="1" applyFont="1" applyFill="1" applyBorder="1" applyAlignment="1" applyProtection="1">
      <alignment horizontal="center" vertical="center" wrapText="1"/>
      <protection locked="0"/>
    </xf>
    <xf numFmtId="0" fontId="62" fillId="13" borderId="4" xfId="5" applyFont="1" applyFill="1" applyBorder="1" applyAlignment="1">
      <alignment horizontal="justify" vertical="center" wrapText="1"/>
    </xf>
    <xf numFmtId="166" fontId="62" fillId="13" borderId="32" xfId="5" applyNumberFormat="1" applyFont="1" applyFill="1" applyBorder="1" applyAlignment="1" applyProtection="1">
      <alignment horizontal="center" vertical="center" wrapText="1"/>
      <protection locked="0"/>
    </xf>
    <xf numFmtId="1" fontId="62" fillId="13" borderId="32" xfId="5" applyNumberFormat="1" applyFont="1" applyFill="1" applyBorder="1" applyAlignment="1" applyProtection="1">
      <alignment horizontal="center" vertical="center" wrapText="1"/>
      <protection locked="0"/>
    </xf>
    <xf numFmtId="0" fontId="62" fillId="13" borderId="32" xfId="5" applyFont="1" applyFill="1" applyBorder="1" applyAlignment="1">
      <alignment horizontal="center" vertical="center" wrapText="1"/>
    </xf>
    <xf numFmtId="0" fontId="62" fillId="20" borderId="32" xfId="5" applyFont="1" applyFill="1" applyBorder="1" applyAlignment="1">
      <alignment horizontal="center" vertical="center" wrapText="1"/>
    </xf>
    <xf numFmtId="0" fontId="62" fillId="19" borderId="32" xfId="5" applyFont="1" applyFill="1" applyBorder="1" applyAlignment="1">
      <alignment horizontal="center" vertical="center" wrapText="1"/>
    </xf>
    <xf numFmtId="0" fontId="62" fillId="13" borderId="32" xfId="5" applyFont="1" applyFill="1" applyBorder="1" applyAlignment="1">
      <alignment horizontal="justify" vertical="center" wrapText="1"/>
    </xf>
    <xf numFmtId="0" fontId="21" fillId="21" borderId="4" xfId="5" applyFont="1" applyFill="1" applyBorder="1" applyAlignment="1" applyProtection="1">
      <alignment horizontal="center" vertical="center" wrapText="1"/>
      <protection locked="0"/>
    </xf>
    <xf numFmtId="0" fontId="62" fillId="20" borderId="30" xfId="5" applyFont="1" applyFill="1" applyBorder="1" applyAlignment="1">
      <alignment horizontal="center" vertical="center" wrapText="1"/>
    </xf>
    <xf numFmtId="166" fontId="62" fillId="0" borderId="30" xfId="5" applyNumberFormat="1" applyFont="1" applyFill="1" applyBorder="1" applyAlignment="1" applyProtection="1">
      <alignment horizontal="center" vertical="center" wrapText="1"/>
      <protection locked="0"/>
    </xf>
    <xf numFmtId="1" fontId="62" fillId="0" borderId="30" xfId="5" applyNumberFormat="1" applyFont="1" applyFill="1" applyBorder="1" applyAlignment="1" applyProtection="1">
      <alignment horizontal="center" vertical="center" wrapText="1"/>
      <protection locked="0"/>
    </xf>
    <xf numFmtId="0" fontId="62" fillId="0" borderId="4" xfId="5" applyFont="1" applyFill="1" applyBorder="1" applyAlignment="1">
      <alignment horizontal="center" vertical="center" wrapText="1"/>
    </xf>
    <xf numFmtId="0" fontId="62" fillId="0" borderId="30" xfId="5" applyFont="1" applyFill="1" applyBorder="1" applyAlignment="1">
      <alignment horizontal="justify" vertical="center" wrapText="1"/>
    </xf>
    <xf numFmtId="0" fontId="23" fillId="13" borderId="4" xfId="5" applyFont="1" applyFill="1" applyBorder="1" applyAlignment="1" applyProtection="1">
      <alignment vertical="center"/>
      <protection locked="0"/>
    </xf>
    <xf numFmtId="0" fontId="21" fillId="13" borderId="4" xfId="5" applyFont="1" applyFill="1" applyBorder="1" applyAlignment="1">
      <alignment horizontal="center" vertical="center" wrapText="1"/>
    </xf>
    <xf numFmtId="0" fontId="62" fillId="20" borderId="1" xfId="5" applyFont="1" applyFill="1" applyBorder="1" applyAlignment="1">
      <alignment horizontal="center" vertical="center" wrapText="1"/>
    </xf>
    <xf numFmtId="0" fontId="62" fillId="19" borderId="3" xfId="5" applyFont="1" applyFill="1" applyBorder="1" applyAlignment="1">
      <alignment horizontal="center" vertical="center" wrapText="1"/>
    </xf>
    <xf numFmtId="0" fontId="62" fillId="0" borderId="33" xfId="5" applyFont="1" applyFill="1" applyBorder="1" applyAlignment="1">
      <alignment horizontal="center" vertical="center" wrapText="1"/>
    </xf>
    <xf numFmtId="166" fontId="62" fillId="0" borderId="31" xfId="5" applyNumberFormat="1" applyFont="1" applyFill="1" applyBorder="1" applyAlignment="1" applyProtection="1">
      <alignment horizontal="center" vertical="center" wrapText="1"/>
      <protection locked="0"/>
    </xf>
    <xf numFmtId="1" fontId="62" fillId="0" borderId="31" xfId="5" applyNumberFormat="1" applyFont="1" applyFill="1" applyBorder="1" applyAlignment="1" applyProtection="1">
      <alignment horizontal="center" vertical="center" wrapText="1"/>
      <protection locked="0"/>
    </xf>
    <xf numFmtId="0" fontId="62" fillId="0" borderId="11" xfId="5" applyFont="1" applyFill="1" applyBorder="1" applyAlignment="1">
      <alignment horizontal="center" vertical="center" wrapText="1"/>
    </xf>
    <xf numFmtId="0" fontId="62" fillId="0" borderId="31" xfId="5" applyFont="1" applyFill="1" applyBorder="1" applyAlignment="1">
      <alignment horizontal="center" vertical="center" wrapText="1"/>
    </xf>
    <xf numFmtId="0" fontId="23" fillId="18" borderId="4" xfId="5" applyFont="1" applyFill="1" applyBorder="1" applyAlignment="1" applyProtection="1">
      <alignment horizontal="center" vertical="center"/>
      <protection locked="0"/>
    </xf>
    <xf numFmtId="166" fontId="62" fillId="0" borderId="4" xfId="5" applyNumberFormat="1" applyFont="1" applyFill="1" applyBorder="1" applyAlignment="1" applyProtection="1">
      <alignment horizontal="center" vertical="center" wrapText="1"/>
      <protection locked="0"/>
    </xf>
    <xf numFmtId="1" fontId="62" fillId="0" borderId="4" xfId="5" applyNumberFormat="1" applyFont="1" applyFill="1" applyBorder="1" applyAlignment="1" applyProtection="1">
      <alignment horizontal="center" vertical="center" wrapText="1"/>
      <protection locked="0"/>
    </xf>
    <xf numFmtId="166" fontId="62" fillId="0" borderId="32" xfId="5" applyNumberFormat="1" applyFont="1" applyFill="1" applyBorder="1" applyAlignment="1" applyProtection="1">
      <alignment horizontal="center" vertical="center" wrapText="1"/>
      <protection locked="0"/>
    </xf>
    <xf numFmtId="1" fontId="62" fillId="0" borderId="32" xfId="5" applyNumberFormat="1" applyFont="1" applyFill="1" applyBorder="1" applyAlignment="1" applyProtection="1">
      <alignment horizontal="center" vertical="center" wrapText="1"/>
      <protection locked="0"/>
    </xf>
    <xf numFmtId="0" fontId="62" fillId="0" borderId="1" xfId="5" applyFont="1" applyFill="1" applyBorder="1" applyAlignment="1">
      <alignment horizontal="center" vertical="center" wrapText="1"/>
    </xf>
    <xf numFmtId="0" fontId="62" fillId="19" borderId="1" xfId="5" applyFont="1" applyFill="1" applyBorder="1" applyAlignment="1">
      <alignment horizontal="center" vertical="center" wrapText="1"/>
    </xf>
    <xf numFmtId="0" fontId="62" fillId="0" borderId="32" xfId="5" applyFont="1" applyFill="1" applyBorder="1" applyAlignment="1">
      <alignment horizontal="center" vertical="center" wrapText="1"/>
    </xf>
    <xf numFmtId="0" fontId="62" fillId="13" borderId="1" xfId="5" applyFont="1" applyFill="1" applyBorder="1" applyAlignment="1">
      <alignment horizontal="center" vertical="center" wrapText="1"/>
    </xf>
    <xf numFmtId="0" fontId="21" fillId="0" borderId="4" xfId="5" applyFont="1" applyFill="1" applyBorder="1" applyAlignment="1">
      <alignment horizontal="justify" vertical="center" wrapText="1"/>
    </xf>
    <xf numFmtId="0" fontId="64" fillId="13" borderId="30" xfId="5" applyFont="1" applyFill="1" applyBorder="1" applyAlignment="1">
      <alignment horizontal="center" vertical="center" wrapText="1"/>
    </xf>
    <xf numFmtId="0" fontId="62" fillId="13" borderId="4" xfId="5" applyFont="1" applyFill="1" applyBorder="1" applyAlignment="1">
      <alignment vertical="center" wrapText="1"/>
    </xf>
    <xf numFmtId="0" fontId="21" fillId="0" borderId="4" xfId="5" applyFont="1" applyFill="1" applyBorder="1" applyAlignment="1">
      <alignment horizontal="justify" vertical="top" wrapText="1"/>
    </xf>
    <xf numFmtId="0" fontId="62" fillId="19" borderId="0" xfId="5" applyFont="1" applyFill="1" applyBorder="1" applyAlignment="1">
      <alignment horizontal="center" vertical="center" wrapText="1"/>
    </xf>
    <xf numFmtId="0" fontId="62" fillId="13" borderId="4" xfId="7" applyFont="1" applyFill="1" applyBorder="1" applyAlignment="1">
      <alignment horizontal="center" vertical="center" wrapText="1"/>
    </xf>
    <xf numFmtId="0" fontId="62" fillId="19" borderId="34" xfId="5" applyFont="1" applyFill="1" applyBorder="1" applyAlignment="1">
      <alignment horizontal="center" vertical="center" wrapText="1"/>
    </xf>
    <xf numFmtId="0" fontId="62" fillId="13" borderId="34" xfId="5" applyFont="1" applyFill="1" applyBorder="1" applyAlignment="1">
      <alignment horizontal="center" vertical="center" wrapText="1"/>
    </xf>
    <xf numFmtId="0" fontId="66" fillId="0" borderId="4" xfId="5" applyFont="1" applyFill="1" applyBorder="1" applyAlignment="1">
      <alignment horizontal="center" vertical="center" wrapText="1"/>
    </xf>
    <xf numFmtId="0" fontId="62" fillId="13" borderId="35" xfId="5" applyFont="1" applyFill="1" applyBorder="1" applyAlignment="1">
      <alignment horizontal="center" vertical="center" wrapText="1"/>
    </xf>
    <xf numFmtId="0" fontId="62" fillId="19" borderId="31" xfId="5" applyFont="1" applyFill="1" applyBorder="1" applyAlignment="1">
      <alignment horizontal="center" vertical="center" wrapText="1"/>
    </xf>
    <xf numFmtId="0" fontId="62" fillId="13" borderId="0" xfId="5" applyFont="1" applyFill="1" applyAlignment="1">
      <alignment horizontal="center" vertical="center" wrapText="1"/>
    </xf>
    <xf numFmtId="0" fontId="62" fillId="13" borderId="36" xfId="5" applyFont="1" applyFill="1" applyBorder="1" applyAlignment="1">
      <alignment horizontal="center" vertical="center" wrapText="1"/>
    </xf>
    <xf numFmtId="0" fontId="21" fillId="0" borderId="4" xfId="6" applyFont="1" applyFill="1" applyBorder="1" applyAlignment="1">
      <alignment horizontal="center" vertical="center" wrapText="1"/>
    </xf>
    <xf numFmtId="0" fontId="25" fillId="0" borderId="4" xfId="6" applyFont="1" applyFill="1" applyBorder="1" applyAlignment="1">
      <alignment horizontal="center" vertical="center" wrapText="1"/>
    </xf>
    <xf numFmtId="0" fontId="62" fillId="13" borderId="30" xfId="5" applyFont="1" applyFill="1" applyBorder="1" applyAlignment="1" applyProtection="1">
      <alignment horizontal="center" vertical="center" wrapText="1"/>
      <protection locked="0"/>
    </xf>
    <xf numFmtId="0" fontId="62" fillId="13" borderId="37" xfId="5" applyFont="1" applyFill="1" applyBorder="1" applyAlignment="1" applyProtection="1">
      <alignment horizontal="center" vertical="center" wrapText="1"/>
      <protection locked="0"/>
    </xf>
    <xf numFmtId="0" fontId="62" fillId="19" borderId="37" xfId="5" applyFont="1" applyFill="1" applyBorder="1" applyAlignment="1" applyProtection="1">
      <alignment horizontal="center" vertical="center" wrapText="1"/>
      <protection locked="0"/>
    </xf>
    <xf numFmtId="0" fontId="62" fillId="19" borderId="0" xfId="5" applyFont="1" applyFill="1" applyAlignment="1">
      <alignment horizontal="center" vertical="center" wrapText="1"/>
    </xf>
    <xf numFmtId="0" fontId="62" fillId="13" borderId="35" xfId="5" applyFont="1" applyFill="1" applyBorder="1" applyAlignment="1" applyProtection="1">
      <alignment horizontal="center" vertical="center" wrapText="1"/>
      <protection locked="0"/>
    </xf>
    <xf numFmtId="0" fontId="62" fillId="13" borderId="38" xfId="5" applyFont="1" applyFill="1" applyBorder="1" applyAlignment="1">
      <alignment horizontal="center" vertical="center" wrapText="1"/>
    </xf>
    <xf numFmtId="0" fontId="62" fillId="19" borderId="4" xfId="5" applyFont="1" applyFill="1" applyBorder="1" applyAlignment="1" applyProtection="1">
      <alignment horizontal="center" vertical="center" wrapText="1"/>
      <protection locked="0"/>
    </xf>
    <xf numFmtId="0" fontId="62" fillId="13" borderId="4" xfId="5" applyFont="1" applyFill="1" applyBorder="1" applyAlignment="1" applyProtection="1">
      <alignment horizontal="center" vertical="center" wrapText="1"/>
      <protection locked="0"/>
    </xf>
    <xf numFmtId="0" fontId="62" fillId="19" borderId="39" xfId="5" applyFont="1" applyFill="1" applyBorder="1" applyAlignment="1">
      <alignment horizontal="center" vertical="center" wrapText="1"/>
    </xf>
    <xf numFmtId="0" fontId="62" fillId="13" borderId="33" xfId="5" applyFont="1" applyFill="1" applyBorder="1" applyAlignment="1">
      <alignment horizontal="center" vertical="center" wrapText="1"/>
    </xf>
    <xf numFmtId="0" fontId="21" fillId="13" borderId="4" xfId="5" applyFont="1" applyFill="1" applyBorder="1" applyAlignment="1" applyProtection="1">
      <alignment horizontal="center" vertical="center" wrapText="1"/>
      <protection locked="0"/>
    </xf>
    <xf numFmtId="0" fontId="21" fillId="0" borderId="4" xfId="5" applyFont="1" applyFill="1" applyBorder="1" applyAlignment="1" applyProtection="1">
      <alignment horizontal="justify" vertical="center" wrapText="1"/>
      <protection locked="0"/>
    </xf>
    <xf numFmtId="14" fontId="62" fillId="13" borderId="30" xfId="5" applyNumberFormat="1" applyFont="1" applyFill="1" applyBorder="1" applyAlignment="1">
      <alignment horizontal="center" vertical="center" wrapText="1"/>
    </xf>
    <xf numFmtId="0" fontId="62" fillId="19" borderId="30" xfId="5" applyFont="1" applyFill="1" applyBorder="1" applyAlignment="1" applyProtection="1">
      <alignment horizontal="center" vertical="center" wrapText="1"/>
      <protection locked="0"/>
    </xf>
    <xf numFmtId="0" fontId="21" fillId="11" borderId="4" xfId="5" applyFont="1" applyFill="1" applyBorder="1" applyAlignment="1" applyProtection="1">
      <alignment horizontal="center" vertical="center" wrapText="1"/>
      <protection locked="0"/>
    </xf>
    <xf numFmtId="0" fontId="21" fillId="0" borderId="4" xfId="5" applyFont="1" applyFill="1" applyBorder="1" applyAlignment="1" applyProtection="1">
      <alignment horizontal="center" vertical="top" wrapText="1"/>
      <protection locked="0"/>
    </xf>
    <xf numFmtId="9" fontId="21" fillId="0" borderId="4" xfId="5" applyNumberFormat="1" applyFont="1" applyFill="1" applyBorder="1" applyAlignment="1">
      <alignment horizontal="center" vertical="center" wrapText="1"/>
    </xf>
    <xf numFmtId="0" fontId="62" fillId="19" borderId="31" xfId="5" applyFont="1" applyFill="1" applyBorder="1" applyAlignment="1" applyProtection="1">
      <alignment horizontal="center" vertical="center" wrapText="1"/>
      <protection locked="0"/>
    </xf>
    <xf numFmtId="0" fontId="62" fillId="13" borderId="31" xfId="5" applyFont="1" applyFill="1" applyBorder="1" applyAlignment="1" applyProtection="1">
      <alignment horizontal="center" vertical="center" wrapText="1"/>
      <protection locked="0"/>
    </xf>
    <xf numFmtId="0" fontId="21" fillId="22" borderId="4" xfId="5" applyFont="1" applyFill="1" applyBorder="1" applyAlignment="1" applyProtection="1">
      <alignment horizontal="center" vertical="center" wrapText="1"/>
      <protection locked="0"/>
    </xf>
    <xf numFmtId="0" fontId="62" fillId="20" borderId="34" xfId="5" applyFont="1" applyFill="1" applyBorder="1" applyAlignment="1" applyProtection="1">
      <alignment horizontal="center" vertical="center" wrapText="1"/>
      <protection locked="0"/>
    </xf>
    <xf numFmtId="0" fontId="62" fillId="19" borderId="0" xfId="5" applyFont="1" applyFill="1" applyBorder="1" applyAlignment="1" applyProtection="1">
      <alignment horizontal="center" vertical="center" wrapText="1"/>
      <protection locked="0"/>
    </xf>
    <xf numFmtId="0" fontId="62" fillId="13" borderId="5" xfId="5" applyFont="1" applyFill="1" applyBorder="1" applyAlignment="1" applyProtection="1">
      <alignment horizontal="center" vertical="center" wrapText="1"/>
      <protection locked="0"/>
    </xf>
    <xf numFmtId="0" fontId="62" fillId="13" borderId="21" xfId="5" applyFont="1" applyFill="1" applyBorder="1" applyAlignment="1" applyProtection="1">
      <alignment horizontal="center" vertical="center" wrapText="1"/>
      <protection locked="0"/>
    </xf>
    <xf numFmtId="0" fontId="62" fillId="19" borderId="32" xfId="5" applyFont="1" applyFill="1" applyBorder="1" applyAlignment="1" applyProtection="1">
      <alignment horizontal="center" vertical="center" wrapText="1"/>
      <protection locked="0"/>
    </xf>
    <xf numFmtId="3" fontId="56" fillId="0" borderId="4" xfId="5" applyNumberFormat="1" applyFont="1" applyFill="1" applyBorder="1" applyAlignment="1">
      <alignment horizontal="center" vertical="center"/>
    </xf>
    <xf numFmtId="0" fontId="62" fillId="13" borderId="30" xfId="5" applyFont="1" applyFill="1" applyBorder="1" applyAlignment="1" applyProtection="1">
      <alignment horizontal="justify" vertical="center" wrapText="1"/>
      <protection locked="0"/>
    </xf>
    <xf numFmtId="0" fontId="69" fillId="0" borderId="0" xfId="5" applyFont="1" applyFill="1" applyBorder="1" applyAlignment="1">
      <alignment horizontal="center" vertical="center"/>
    </xf>
    <xf numFmtId="15" fontId="69" fillId="0" borderId="40" xfId="5" applyNumberFormat="1" applyFont="1" applyFill="1" applyBorder="1" applyAlignment="1">
      <alignment horizontal="center" vertical="center"/>
    </xf>
    <xf numFmtId="15" fontId="69" fillId="0" borderId="19" xfId="5" applyNumberFormat="1" applyFont="1" applyFill="1" applyBorder="1" applyAlignment="1">
      <alignment horizontal="center" vertical="center"/>
    </xf>
    <xf numFmtId="0" fontId="69" fillId="0" borderId="0" xfId="5" applyFont="1" applyFill="1" applyBorder="1" applyAlignment="1">
      <alignment horizontal="center" vertical="center" wrapText="1"/>
    </xf>
    <xf numFmtId="0" fontId="60" fillId="13" borderId="0" xfId="1" applyFont="1" applyFill="1" applyBorder="1" applyAlignment="1" applyProtection="1">
      <alignment horizontal="center" vertical="center" wrapText="1"/>
    </xf>
    <xf numFmtId="0" fontId="70" fillId="0" borderId="0" xfId="5" applyFont="1" applyFill="1" applyBorder="1" applyAlignment="1">
      <alignment horizontal="center" vertical="center"/>
    </xf>
    <xf numFmtId="0" fontId="23" fillId="0" borderId="41" xfId="5" applyBorder="1" applyAlignment="1">
      <alignment horizontal="center" vertical="center"/>
    </xf>
    <xf numFmtId="0" fontId="23" fillId="0" borderId="24" xfId="5" applyBorder="1" applyAlignment="1">
      <alignment horizontal="center" vertical="center" wrapText="1"/>
    </xf>
    <xf numFmtId="0" fontId="23" fillId="0" borderId="3" xfId="5" applyBorder="1" applyAlignment="1">
      <alignment horizontal="center" vertical="center"/>
    </xf>
    <xf numFmtId="10" fontId="67" fillId="13" borderId="16" xfId="5" applyNumberFormat="1" applyFont="1" applyFill="1" applyBorder="1" applyAlignment="1">
      <alignment horizontal="center" vertical="center" wrapText="1"/>
    </xf>
    <xf numFmtId="10" fontId="67" fillId="13" borderId="5" xfId="5" applyNumberFormat="1" applyFont="1" applyFill="1" applyBorder="1" applyAlignment="1">
      <alignment horizontal="center" vertical="center" wrapText="1"/>
    </xf>
    <xf numFmtId="0" fontId="23" fillId="0" borderId="0" xfId="5"/>
    <xf numFmtId="0" fontId="52" fillId="0" borderId="10" xfId="5" applyFont="1" applyFill="1" applyBorder="1" applyAlignment="1">
      <alignment horizontal="center" vertical="center"/>
    </xf>
    <xf numFmtId="0" fontId="52" fillId="0" borderId="4" xfId="5" applyFont="1" applyFill="1" applyBorder="1" applyAlignment="1">
      <alignment horizontal="center" vertical="center" wrapText="1"/>
    </xf>
    <xf numFmtId="0" fontId="23" fillId="0" borderId="4" xfId="5" applyBorder="1" applyAlignment="1">
      <alignment horizontal="center" vertical="center"/>
    </xf>
    <xf numFmtId="10" fontId="23" fillId="13" borderId="4" xfId="5" applyNumberFormat="1" applyFill="1" applyBorder="1" applyAlignment="1">
      <alignment horizontal="center" vertical="center" wrapText="1"/>
    </xf>
    <xf numFmtId="2" fontId="52" fillId="0" borderId="4" xfId="5" applyNumberFormat="1" applyFont="1" applyFill="1" applyBorder="1" applyAlignment="1">
      <alignment horizontal="center" vertical="center" wrapText="1"/>
    </xf>
    <xf numFmtId="14" fontId="52" fillId="0" borderId="4" xfId="5" applyNumberFormat="1" applyFont="1" applyFill="1" applyBorder="1" applyAlignment="1">
      <alignment horizontal="center" vertical="center"/>
    </xf>
    <xf numFmtId="0" fontId="52" fillId="0" borderId="4" xfId="5" applyFont="1" applyFill="1" applyBorder="1" applyAlignment="1">
      <alignment horizontal="center" vertical="center"/>
    </xf>
    <xf numFmtId="0" fontId="21" fillId="0" borderId="4" xfId="5" applyFont="1" applyBorder="1" applyAlignment="1">
      <alignment horizontal="center" vertical="center"/>
    </xf>
    <xf numFmtId="0" fontId="52" fillId="0" borderId="4" xfId="5" applyFont="1" applyFill="1" applyBorder="1" applyAlignment="1">
      <alignment horizontal="center" vertical="center" wrapText="1"/>
    </xf>
    <xf numFmtId="0" fontId="50" fillId="0" borderId="4" xfId="5" applyFont="1" applyFill="1" applyBorder="1" applyAlignment="1">
      <alignment horizontal="center" vertical="center"/>
    </xf>
    <xf numFmtId="0" fontId="52" fillId="0" borderId="4" xfId="6" applyFont="1" applyFill="1" applyBorder="1" applyAlignment="1">
      <alignment vertical="top" wrapText="1"/>
    </xf>
    <xf numFmtId="1" fontId="52" fillId="0" borderId="4" xfId="5" applyNumberFormat="1" applyFont="1" applyFill="1" applyBorder="1" applyAlignment="1">
      <alignment horizontal="center" vertical="center" wrapText="1"/>
    </xf>
    <xf numFmtId="0" fontId="71" fillId="0" borderId="4" xfId="5" applyFont="1" applyFill="1" applyBorder="1" applyAlignment="1">
      <alignment horizontal="center" vertical="center" wrapText="1"/>
    </xf>
    <xf numFmtId="0" fontId="52" fillId="0" borderId="4" xfId="5" applyFont="1" applyFill="1" applyBorder="1" applyAlignment="1">
      <alignment vertical="top" wrapText="1"/>
    </xf>
    <xf numFmtId="0" fontId="52" fillId="0" borderId="4" xfId="5" applyNumberFormat="1" applyFont="1" applyFill="1" applyBorder="1" applyAlignment="1">
      <alignment horizontal="left" vertical="center" wrapText="1"/>
    </xf>
    <xf numFmtId="0" fontId="52" fillId="0" borderId="4" xfId="5" applyNumberFormat="1" applyFont="1" applyFill="1" applyBorder="1" applyAlignment="1">
      <alignment vertical="top" wrapText="1"/>
    </xf>
    <xf numFmtId="0" fontId="52" fillId="0" borderId="4" xfId="6" applyNumberFormat="1" applyFont="1" applyFill="1" applyBorder="1" applyAlignment="1">
      <alignment vertical="top" wrapText="1"/>
    </xf>
    <xf numFmtId="0" fontId="23" fillId="0" borderId="4" xfId="5" applyFont="1" applyBorder="1" applyAlignment="1">
      <alignment horizontal="center" vertical="center" wrapText="1"/>
    </xf>
    <xf numFmtId="0" fontId="73" fillId="14" borderId="4" xfId="5" applyFont="1" applyFill="1" applyBorder="1" applyAlignment="1">
      <alignment horizontal="center" vertical="center" wrapText="1"/>
    </xf>
    <xf numFmtId="0" fontId="74" fillId="0" borderId="0" xfId="5" applyFont="1" applyFill="1" applyBorder="1" applyAlignment="1">
      <alignment horizontal="center" vertical="center"/>
    </xf>
    <xf numFmtId="15" fontId="74" fillId="0" borderId="40" xfId="5" applyNumberFormat="1" applyFont="1" applyFill="1" applyBorder="1" applyAlignment="1">
      <alignment vertical="center"/>
    </xf>
    <xf numFmtId="15" fontId="74" fillId="0" borderId="19" xfId="5" applyNumberFormat="1" applyFont="1" applyFill="1" applyBorder="1" applyAlignment="1">
      <alignment horizontal="center" vertical="center"/>
    </xf>
    <xf numFmtId="0" fontId="74" fillId="0" borderId="0" xfId="5" applyFont="1" applyFill="1" applyBorder="1" applyAlignment="1">
      <alignment horizontal="center" vertical="center" wrapText="1"/>
    </xf>
    <xf numFmtId="0" fontId="60" fillId="11" borderId="0" xfId="1" applyFont="1" applyFill="1" applyBorder="1" applyAlignment="1" applyProtection="1">
      <alignment horizontal="center" vertical="center"/>
    </xf>
    <xf numFmtId="0" fontId="61" fillId="0" borderId="0" xfId="5" applyFont="1" applyFill="1" applyBorder="1" applyAlignment="1">
      <alignment vertical="center"/>
    </xf>
    <xf numFmtId="0" fontId="23" fillId="0" borderId="0" xfId="5" applyFont="1"/>
    <xf numFmtId="0" fontId="23" fillId="0" borderId="0" xfId="5" applyBorder="1"/>
    <xf numFmtId="0" fontId="23" fillId="0" borderId="0" xfId="5" applyFill="1" applyBorder="1"/>
    <xf numFmtId="0" fontId="23" fillId="0" borderId="19" xfId="5" applyFill="1" applyBorder="1"/>
    <xf numFmtId="0" fontId="28" fillId="0" borderId="0" xfId="5" applyFont="1" applyFill="1" applyBorder="1"/>
    <xf numFmtId="0" fontId="23" fillId="0" borderId="0" xfId="5" applyFill="1" applyBorder="1" applyAlignment="1"/>
    <xf numFmtId="0" fontId="57" fillId="0" borderId="0" xfId="5" applyFont="1" applyFill="1" applyBorder="1" applyAlignment="1"/>
    <xf numFmtId="10" fontId="23" fillId="4" borderId="4" xfId="5" applyNumberFormat="1" applyFont="1" applyFill="1" applyBorder="1" applyAlignment="1">
      <alignment horizontal="center" vertical="center"/>
    </xf>
    <xf numFmtId="0" fontId="23" fillId="0" borderId="0" xfId="5" applyFont="1" applyFill="1"/>
    <xf numFmtId="167" fontId="23" fillId="0" borderId="46" xfId="5" applyNumberFormat="1" applyFont="1" applyFill="1" applyBorder="1" applyAlignment="1">
      <alignment horizontal="center" vertical="center"/>
    </xf>
    <xf numFmtId="1" fontId="23" fillId="0" borderId="36" xfId="5" applyNumberFormat="1" applyFont="1" applyFill="1" applyBorder="1" applyAlignment="1">
      <alignment horizontal="center" vertical="center"/>
    </xf>
    <xf numFmtId="1" fontId="23" fillId="0" borderId="0" xfId="5" applyNumberFormat="1" applyBorder="1"/>
    <xf numFmtId="1" fontId="52" fillId="0" borderId="0" xfId="5" applyNumberFormat="1" applyFont="1" applyFill="1" applyBorder="1" applyAlignment="1">
      <alignment vertical="top"/>
    </xf>
    <xf numFmtId="1" fontId="23" fillId="0" borderId="0" xfId="5" applyNumberFormat="1" applyFill="1" applyBorder="1" applyAlignment="1"/>
    <xf numFmtId="2" fontId="23" fillId="0" borderId="0" xfId="5" applyNumberFormat="1" applyFill="1" applyBorder="1" applyAlignment="1"/>
    <xf numFmtId="0" fontId="59" fillId="0" borderId="0" xfId="5" applyFont="1" applyFill="1" applyBorder="1" applyAlignment="1"/>
    <xf numFmtId="1" fontId="23" fillId="0" borderId="50" xfId="5" applyNumberFormat="1" applyFont="1" applyFill="1" applyBorder="1" applyAlignment="1">
      <alignment horizontal="center" vertical="center"/>
    </xf>
    <xf numFmtId="1" fontId="23" fillId="0" borderId="51" xfId="5" applyNumberFormat="1" applyFont="1" applyFill="1" applyBorder="1" applyAlignment="1">
      <alignment horizontal="center" vertical="center"/>
    </xf>
    <xf numFmtId="9" fontId="52" fillId="4" borderId="51" xfId="5" applyNumberFormat="1" applyFont="1" applyFill="1" applyBorder="1" applyAlignment="1">
      <alignment horizontal="center" vertical="center"/>
    </xf>
    <xf numFmtId="0" fontId="23" fillId="0" borderId="51" xfId="5" applyFill="1" applyBorder="1" applyAlignment="1">
      <alignment horizontal="center" vertical="center"/>
    </xf>
    <xf numFmtId="1" fontId="23" fillId="0" borderId="52" xfId="5" applyNumberFormat="1" applyFill="1" applyBorder="1" applyAlignment="1">
      <alignment horizontal="center" vertical="center"/>
    </xf>
    <xf numFmtId="0" fontId="52" fillId="13" borderId="4" xfId="6" applyFont="1" applyFill="1" applyBorder="1" applyAlignment="1">
      <alignment vertical="top" wrapText="1"/>
    </xf>
    <xf numFmtId="0" fontId="23" fillId="0" borderId="4" xfId="5" applyFill="1" applyBorder="1" applyAlignment="1">
      <alignment horizontal="center"/>
    </xf>
    <xf numFmtId="1" fontId="23" fillId="13" borderId="1" xfId="5" applyNumberFormat="1" applyFont="1" applyFill="1" applyBorder="1" applyAlignment="1">
      <alignment horizontal="center" vertical="center"/>
    </xf>
    <xf numFmtId="9" fontId="23" fillId="4" borderId="4" xfId="5" applyNumberFormat="1" applyFont="1" applyFill="1" applyBorder="1" applyAlignment="1">
      <alignment horizontal="center" vertical="center"/>
    </xf>
    <xf numFmtId="0" fontId="52" fillId="0" borderId="1" xfId="5" applyNumberFormat="1" applyFont="1" applyFill="1" applyBorder="1" applyAlignment="1">
      <alignment horizontal="center" vertical="center" wrapText="1"/>
    </xf>
    <xf numFmtId="2" fontId="52" fillId="0" borderId="1" xfId="5" applyNumberFormat="1" applyFont="1" applyFill="1" applyBorder="1" applyAlignment="1">
      <alignment horizontal="center" vertical="center"/>
    </xf>
    <xf numFmtId="15" fontId="21" fillId="2" borderId="4" xfId="5" applyNumberFormat="1" applyFont="1" applyFill="1" applyBorder="1" applyAlignment="1">
      <alignment horizontal="center" vertical="center"/>
    </xf>
    <xf numFmtId="0" fontId="75" fillId="0" borderId="4" xfId="5" applyFont="1" applyBorder="1" applyAlignment="1">
      <alignment horizontal="center" vertical="center"/>
    </xf>
    <xf numFmtId="0" fontId="75" fillId="0" borderId="4" xfId="5" applyFont="1" applyBorder="1" applyAlignment="1">
      <alignment horizontal="justify" vertical="top"/>
    </xf>
    <xf numFmtId="0" fontId="23" fillId="0" borderId="4" xfId="5" applyFont="1" applyFill="1" applyBorder="1" applyAlignment="1">
      <alignment horizontal="center" vertical="top" wrapText="1"/>
    </xf>
    <xf numFmtId="1" fontId="23" fillId="13" borderId="4" xfId="5" applyNumberFormat="1" applyFont="1" applyFill="1" applyBorder="1" applyAlignment="1">
      <alignment horizontal="center" vertical="center"/>
    </xf>
    <xf numFmtId="0" fontId="52" fillId="0" borderId="4" xfId="5" applyNumberFormat="1" applyFont="1" applyFill="1" applyBorder="1" applyAlignment="1">
      <alignment horizontal="center" vertical="center" wrapText="1"/>
    </xf>
    <xf numFmtId="2" fontId="52" fillId="0" borderId="4" xfId="5" applyNumberFormat="1" applyFont="1" applyFill="1" applyBorder="1" applyAlignment="1">
      <alignment horizontal="center" vertical="center"/>
    </xf>
    <xf numFmtId="0" fontId="23" fillId="0" borderId="4" xfId="5" applyFont="1" applyFill="1" applyBorder="1" applyAlignment="1">
      <alignment horizontal="center"/>
    </xf>
    <xf numFmtId="0" fontId="75" fillId="0" borderId="4" xfId="5" applyFont="1" applyBorder="1" applyAlignment="1">
      <alignment horizontal="center" vertical="center" wrapText="1"/>
    </xf>
    <xf numFmtId="0" fontId="75" fillId="0" borderId="4" xfId="5" applyFont="1" applyBorder="1" applyAlignment="1">
      <alignment horizontal="justify" vertical="top" wrapText="1"/>
    </xf>
    <xf numFmtId="0" fontId="76" fillId="13" borderId="4" xfId="8" applyFill="1" applyBorder="1" applyAlignment="1">
      <alignment vertical="top" wrapText="1"/>
    </xf>
    <xf numFmtId="0" fontId="75" fillId="0" borderId="4" xfId="5" applyFont="1" applyBorder="1" applyAlignment="1">
      <alignment horizontal="justify" vertical="center"/>
    </xf>
    <xf numFmtId="0" fontId="75" fillId="0" borderId="4" xfId="5" applyFont="1" applyBorder="1" applyAlignment="1">
      <alignment horizontal="justify" vertical="center" wrapText="1"/>
    </xf>
    <xf numFmtId="0" fontId="75" fillId="13" borderId="4" xfId="5" applyFont="1" applyFill="1" applyBorder="1" applyAlignment="1">
      <alignment vertical="top" wrapText="1"/>
    </xf>
    <xf numFmtId="1" fontId="75" fillId="0" borderId="4" xfId="5" applyNumberFormat="1" applyFont="1" applyBorder="1" applyAlignment="1">
      <alignment horizontal="center" vertical="center"/>
    </xf>
    <xf numFmtId="0" fontId="23" fillId="0" borderId="4" xfId="5" applyFont="1" applyFill="1" applyBorder="1" applyAlignment="1">
      <alignment vertical="top" wrapText="1"/>
    </xf>
    <xf numFmtId="0" fontId="75" fillId="0" borderId="4" xfId="5" applyFont="1" applyFill="1" applyBorder="1" applyAlignment="1">
      <alignment horizontal="justify" vertical="top"/>
    </xf>
    <xf numFmtId="0" fontId="23" fillId="0" borderId="4" xfId="5" applyFont="1" applyFill="1" applyBorder="1" applyAlignment="1">
      <alignment horizontal="center" vertical="center" wrapText="1"/>
    </xf>
    <xf numFmtId="0" fontId="75" fillId="0" borderId="4" xfId="5" applyFont="1" applyFill="1" applyBorder="1" applyAlignment="1">
      <alignment horizontal="center" vertical="center"/>
    </xf>
    <xf numFmtId="0" fontId="75" fillId="0" borderId="4" xfId="5" applyFont="1" applyFill="1" applyBorder="1" applyAlignment="1">
      <alignment horizontal="justify" vertical="center"/>
    </xf>
    <xf numFmtId="0" fontId="52" fillId="13" borderId="4" xfId="6" applyFont="1" applyFill="1" applyBorder="1" applyAlignment="1">
      <alignment horizontal="left" vertical="top" wrapText="1"/>
    </xf>
    <xf numFmtId="0" fontId="75" fillId="0" borderId="4" xfId="5" applyFont="1" applyBorder="1" applyAlignment="1">
      <alignment vertical="center" wrapText="1"/>
    </xf>
    <xf numFmtId="0" fontId="52" fillId="0" borderId="4" xfId="5" applyFont="1" applyFill="1" applyBorder="1" applyAlignment="1">
      <alignment vertical="center" wrapText="1"/>
    </xf>
    <xf numFmtId="0" fontId="75" fillId="13" borderId="4" xfId="5" applyFont="1" applyFill="1" applyBorder="1" applyAlignment="1">
      <alignment horizontal="center" vertical="center"/>
    </xf>
    <xf numFmtId="0" fontId="75" fillId="13" borderId="4" xfId="5" applyFont="1" applyFill="1" applyBorder="1" applyAlignment="1">
      <alignment horizontal="justify" vertical="top"/>
    </xf>
    <xf numFmtId="0" fontId="52" fillId="13" borderId="4" xfId="5" applyFont="1" applyFill="1" applyBorder="1" applyAlignment="1">
      <alignment horizontal="center" vertical="center" wrapText="1"/>
    </xf>
    <xf numFmtId="0" fontId="52" fillId="13" borderId="4" xfId="6" applyFont="1" applyFill="1" applyBorder="1" applyAlignment="1">
      <alignment horizontal="center" vertical="center" wrapText="1"/>
    </xf>
    <xf numFmtId="0" fontId="77" fillId="13" borderId="4" xfId="6" applyFont="1" applyFill="1" applyBorder="1" applyAlignment="1">
      <alignment vertical="top" wrapText="1"/>
    </xf>
    <xf numFmtId="0" fontId="75" fillId="0" borderId="4" xfId="5" applyFont="1" applyBorder="1" applyAlignment="1">
      <alignment vertical="top" wrapText="1"/>
    </xf>
    <xf numFmtId="0" fontId="52" fillId="0" borderId="4" xfId="5" applyFont="1" applyFill="1" applyBorder="1" applyAlignment="1">
      <alignment horizontal="center" vertical="top" wrapText="1"/>
    </xf>
    <xf numFmtId="0" fontId="23" fillId="0" borderId="0" xfId="5" applyFill="1"/>
    <xf numFmtId="0" fontId="52" fillId="13" borderId="4" xfId="6" applyFont="1" applyFill="1" applyBorder="1" applyAlignment="1">
      <alignment vertical="center" wrapText="1"/>
    </xf>
    <xf numFmtId="0" fontId="23" fillId="0" borderId="4" xfId="5" applyFill="1" applyBorder="1" applyAlignment="1">
      <alignment horizontal="center" vertical="center" wrapText="1"/>
    </xf>
    <xf numFmtId="1" fontId="52" fillId="0" borderId="4" xfId="5" applyNumberFormat="1" applyFont="1" applyFill="1" applyBorder="1" applyAlignment="1">
      <alignment horizontal="center" vertical="center"/>
    </xf>
    <xf numFmtId="0" fontId="52" fillId="13" borderId="4" xfId="5" applyFont="1" applyFill="1" applyBorder="1" applyAlignment="1">
      <alignment horizontal="left" vertical="center" wrapText="1"/>
    </xf>
    <xf numFmtId="0" fontId="50" fillId="13" borderId="4" xfId="5" applyFont="1" applyFill="1" applyBorder="1" applyAlignment="1">
      <alignment horizontal="center" vertical="center" wrapText="1"/>
    </xf>
    <xf numFmtId="0" fontId="21" fillId="23" borderId="4" xfId="5" applyFont="1" applyFill="1" applyBorder="1" applyAlignment="1">
      <alignment horizontal="center" vertical="center" wrapText="1"/>
    </xf>
    <xf numFmtId="0" fontId="49" fillId="2" borderId="4" xfId="5" applyFont="1" applyFill="1" applyBorder="1" applyAlignment="1"/>
    <xf numFmtId="0" fontId="49" fillId="2" borderId="4" xfId="5" applyFont="1" applyFill="1" applyBorder="1" applyAlignment="1">
      <alignment horizontal="left" wrapText="1"/>
    </xf>
    <xf numFmtId="0" fontId="49" fillId="2" borderId="4" xfId="5" applyFont="1" applyFill="1" applyBorder="1" applyAlignment="1">
      <alignment horizontal="centerContinuous" wrapText="1"/>
    </xf>
    <xf numFmtId="0" fontId="44" fillId="0" borderId="0" xfId="5" applyFont="1" applyFill="1" applyBorder="1" applyAlignment="1" applyProtection="1">
      <alignment vertical="center" wrapText="1"/>
    </xf>
    <xf numFmtId="0" fontId="44" fillId="0" borderId="13" xfId="5" applyFont="1" applyBorder="1" applyAlignment="1">
      <alignment vertical="center"/>
    </xf>
    <xf numFmtId="0" fontId="44" fillId="0" borderId="14" xfId="5" applyFont="1" applyBorder="1" applyAlignment="1">
      <alignment vertical="center"/>
    </xf>
    <xf numFmtId="0" fontId="44" fillId="0" borderId="15" xfId="5" applyFont="1" applyBorder="1" applyAlignment="1">
      <alignment vertical="center"/>
    </xf>
    <xf numFmtId="0" fontId="44" fillId="0" borderId="8" xfId="5" applyFont="1" applyBorder="1" applyAlignment="1">
      <alignment vertical="center"/>
    </xf>
    <xf numFmtId="0" fontId="44" fillId="0" borderId="9" xfId="5" applyFont="1" applyBorder="1" applyAlignment="1">
      <alignment vertical="center"/>
    </xf>
    <xf numFmtId="0" fontId="44" fillId="0" borderId="9" xfId="5" applyFont="1" applyBorder="1" applyAlignment="1">
      <alignment vertical="center" wrapText="1"/>
    </xf>
    <xf numFmtId="0" fontId="28" fillId="0" borderId="0" xfId="5" applyFont="1" applyFill="1"/>
    <xf numFmtId="1" fontId="52" fillId="13" borderId="4" xfId="5" applyNumberFormat="1" applyFont="1" applyFill="1" applyBorder="1" applyAlignment="1">
      <alignment vertical="top"/>
    </xf>
    <xf numFmtId="2" fontId="23" fillId="0" borderId="4" xfId="5" applyNumberFormat="1" applyFill="1" applyBorder="1" applyAlignment="1"/>
    <xf numFmtId="1" fontId="52" fillId="13" borderId="4" xfId="5" applyNumberFormat="1" applyFont="1" applyFill="1" applyBorder="1" applyAlignment="1">
      <alignment horizontal="center" vertical="center"/>
    </xf>
    <xf numFmtId="14" fontId="52" fillId="0" borderId="4" xfId="5" applyNumberFormat="1" applyFont="1" applyFill="1" applyBorder="1" applyAlignment="1">
      <alignment horizontal="center" vertical="center" wrapText="1"/>
    </xf>
    <xf numFmtId="9" fontId="52" fillId="13" borderId="4" xfId="5" applyNumberFormat="1" applyFont="1" applyFill="1" applyBorder="1" applyAlignment="1">
      <alignment horizontal="center" vertical="center" wrapText="1"/>
    </xf>
    <xf numFmtId="0" fontId="23" fillId="0" borderId="0" xfId="5" applyFont="1" applyFill="1" applyBorder="1"/>
    <xf numFmtId="0" fontId="52" fillId="24" borderId="1" xfId="5" applyFont="1" applyFill="1" applyBorder="1" applyAlignment="1">
      <alignment horizontal="center" vertical="center" wrapText="1"/>
    </xf>
    <xf numFmtId="0" fontId="49" fillId="2" borderId="0" xfId="5" applyFont="1" applyFill="1" applyBorder="1" applyAlignment="1"/>
    <xf numFmtId="0" fontId="49" fillId="2" borderId="0" xfId="5" applyFont="1" applyFill="1" applyBorder="1" applyAlignment="1">
      <alignment horizontal="left" wrapText="1"/>
    </xf>
    <xf numFmtId="0" fontId="49" fillId="2" borderId="0" xfId="5" applyFont="1" applyFill="1" applyBorder="1" applyAlignment="1">
      <alignment horizontal="center" wrapText="1"/>
    </xf>
    <xf numFmtId="10" fontId="28" fillId="13" borderId="4" xfId="5" applyNumberFormat="1" applyFont="1" applyFill="1" applyBorder="1" applyAlignment="1">
      <alignment horizontal="center" vertical="center" wrapText="1"/>
    </xf>
    <xf numFmtId="167" fontId="23" fillId="0" borderId="4" xfId="5" applyNumberFormat="1" applyFont="1" applyFill="1" applyBorder="1" applyAlignment="1">
      <alignment horizontal="center" vertical="center"/>
    </xf>
    <xf numFmtId="0" fontId="23" fillId="0" borderId="12" xfId="5" applyFont="1" applyFill="1" applyBorder="1" applyAlignment="1">
      <alignment horizontal="left" vertical="center"/>
    </xf>
    <xf numFmtId="0" fontId="23" fillId="0" borderId="5" xfId="5" applyFont="1" applyFill="1" applyBorder="1" applyAlignment="1">
      <alignment horizontal="left" vertical="center"/>
    </xf>
    <xf numFmtId="0" fontId="23" fillId="0" borderId="0" xfId="5" applyFont="1" applyFill="1" applyBorder="1" applyAlignment="1">
      <alignment horizontal="center"/>
    </xf>
    <xf numFmtId="1" fontId="23" fillId="0" borderId="4" xfId="5" applyNumberFormat="1" applyFont="1" applyFill="1" applyBorder="1" applyAlignment="1">
      <alignment horizontal="center" vertical="center"/>
    </xf>
    <xf numFmtId="0" fontId="23" fillId="0" borderId="0" xfId="5" applyFill="1" applyBorder="1" applyAlignment="1">
      <alignment horizontal="justify"/>
    </xf>
    <xf numFmtId="0" fontId="59" fillId="0" borderId="0" xfId="5" applyFont="1" applyFill="1" applyBorder="1" applyAlignment="1">
      <alignment horizontal="justify"/>
    </xf>
    <xf numFmtId="1" fontId="52" fillId="13" borderId="4" xfId="5" applyNumberFormat="1" applyFont="1" applyFill="1" applyBorder="1" applyAlignment="1">
      <alignment horizontal="justify" vertical="top"/>
    </xf>
    <xf numFmtId="9" fontId="52" fillId="4" borderId="4" xfId="5" applyNumberFormat="1" applyFont="1" applyFill="1" applyBorder="1" applyAlignment="1">
      <alignment horizontal="justify" vertical="top"/>
    </xf>
    <xf numFmtId="0" fontId="23" fillId="0" borderId="4" xfId="5" applyFill="1" applyBorder="1" applyAlignment="1">
      <alignment horizontal="justify" vertical="center"/>
    </xf>
    <xf numFmtId="2" fontId="23" fillId="0" borderId="4" xfId="5" applyNumberFormat="1" applyFill="1" applyBorder="1" applyAlignment="1">
      <alignment horizontal="justify" vertical="center"/>
    </xf>
    <xf numFmtId="1" fontId="52" fillId="13" borderId="4" xfId="5" applyNumberFormat="1" applyFont="1" applyFill="1" applyBorder="1" applyAlignment="1">
      <alignment horizontal="justify" vertical="center"/>
    </xf>
    <xf numFmtId="165" fontId="52" fillId="0" borderId="4" xfId="5" applyNumberFormat="1" applyFont="1" applyFill="1" applyBorder="1" applyAlignment="1">
      <alignment horizontal="justify" vertical="center" wrapText="1"/>
    </xf>
    <xf numFmtId="2" fontId="52" fillId="0" borderId="4" xfId="5" applyNumberFormat="1" applyFont="1" applyFill="1" applyBorder="1" applyAlignment="1">
      <alignment horizontal="justify" vertical="center"/>
    </xf>
    <xf numFmtId="14" fontId="52" fillId="0" borderId="4" xfId="5" applyNumberFormat="1" applyFont="1" applyFill="1" applyBorder="1" applyAlignment="1">
      <alignment horizontal="justify" vertical="center" wrapText="1"/>
    </xf>
    <xf numFmtId="0" fontId="52" fillId="13" borderId="4" xfId="5" applyFont="1" applyFill="1" applyBorder="1" applyAlignment="1">
      <alignment horizontal="justify" vertical="center" wrapText="1"/>
    </xf>
    <xf numFmtId="0" fontId="52" fillId="0" borderId="4" xfId="5" applyFont="1" applyFill="1" applyBorder="1" applyAlignment="1">
      <alignment horizontal="justify" vertical="center" wrapText="1"/>
    </xf>
    <xf numFmtId="0" fontId="52" fillId="13" borderId="4" xfId="6" applyFont="1" applyFill="1" applyBorder="1" applyAlignment="1">
      <alignment horizontal="justify" vertical="top" wrapText="1"/>
    </xf>
    <xf numFmtId="1" fontId="52" fillId="0" borderId="4" xfId="5" applyNumberFormat="1" applyFont="1" applyFill="1" applyBorder="1" applyAlignment="1">
      <alignment horizontal="justify" vertical="center" wrapText="1"/>
    </xf>
    <xf numFmtId="0" fontId="52" fillId="0" borderId="11" xfId="5" applyFont="1" applyFill="1" applyBorder="1" applyAlignment="1">
      <alignment horizontal="justify" vertical="center" wrapText="1"/>
    </xf>
    <xf numFmtId="14" fontId="52" fillId="0" borderId="11" xfId="5" applyNumberFormat="1" applyFont="1" applyFill="1" applyBorder="1" applyAlignment="1">
      <alignment horizontal="justify" vertical="center" wrapText="1"/>
    </xf>
    <xf numFmtId="0" fontId="52" fillId="0" borderId="1" xfId="5" applyFont="1" applyFill="1" applyBorder="1" applyAlignment="1">
      <alignment horizontal="justify" vertical="center" wrapText="1"/>
    </xf>
    <xf numFmtId="0" fontId="52" fillId="0" borderId="4" xfId="6" applyFont="1" applyFill="1" applyBorder="1" applyAlignment="1">
      <alignment horizontal="justify" vertical="center" wrapText="1"/>
    </xf>
    <xf numFmtId="0" fontId="58" fillId="0" borderId="4" xfId="5" applyFont="1" applyFill="1" applyBorder="1" applyAlignment="1"/>
    <xf numFmtId="0" fontId="28" fillId="0" borderId="4" xfId="5" applyFont="1" applyFill="1" applyBorder="1" applyAlignment="1">
      <alignment vertical="center"/>
    </xf>
    <xf numFmtId="0" fontId="28" fillId="0" borderId="0" xfId="5" applyFont="1" applyFill="1" applyBorder="1" applyAlignment="1">
      <alignment vertical="center"/>
    </xf>
    <xf numFmtId="0" fontId="23" fillId="0" borderId="4" xfId="5" applyFont="1" applyFill="1" applyBorder="1" applyAlignment="1">
      <alignment horizontal="left" vertical="center"/>
    </xf>
    <xf numFmtId="0" fontId="23" fillId="0" borderId="0" xfId="5" applyFont="1" applyFill="1" applyBorder="1" applyAlignment="1">
      <alignment horizontal="left" vertical="center"/>
    </xf>
    <xf numFmtId="0" fontId="23" fillId="0" borderId="4" xfId="5" applyFont="1" applyFill="1" applyBorder="1" applyAlignment="1">
      <alignment vertical="center"/>
    </xf>
    <xf numFmtId="0" fontId="23" fillId="0" borderId="0" xfId="5" applyFont="1" applyFill="1" applyBorder="1" applyAlignment="1">
      <alignment vertical="center"/>
    </xf>
    <xf numFmtId="0" fontId="28" fillId="0" borderId="0" xfId="5" applyFont="1" applyFill="1" applyBorder="1" applyAlignment="1"/>
    <xf numFmtId="1" fontId="52" fillId="0" borderId="0" xfId="5" applyNumberFormat="1" applyFont="1" applyFill="1" applyBorder="1" applyAlignment="1">
      <alignment horizontal="center" vertical="top"/>
    </xf>
    <xf numFmtId="0" fontId="23" fillId="0" borderId="0" xfId="5" applyFill="1" applyBorder="1" applyAlignment="1">
      <alignment horizontal="center"/>
    </xf>
    <xf numFmtId="9" fontId="23" fillId="0" borderId="0" xfId="5" applyNumberFormat="1"/>
    <xf numFmtId="165" fontId="23" fillId="0" borderId="4" xfId="5" applyNumberFormat="1" applyFill="1" applyBorder="1" applyAlignment="1">
      <alignment horizontal="justify"/>
    </xf>
    <xf numFmtId="0" fontId="23" fillId="0" borderId="4" xfId="5" applyFill="1" applyBorder="1" applyAlignment="1">
      <alignment horizontal="justify"/>
    </xf>
    <xf numFmtId="0" fontId="23" fillId="0" borderId="4" xfId="5" applyBorder="1"/>
    <xf numFmtId="0" fontId="28" fillId="0" borderId="4" xfId="5" applyFont="1" applyFill="1" applyBorder="1" applyAlignment="1"/>
    <xf numFmtId="0" fontId="52" fillId="0" borderId="4" xfId="5" applyFont="1" applyBorder="1" applyAlignment="1">
      <alignment horizontal="justify" vertical="center" wrapText="1"/>
    </xf>
    <xf numFmtId="9" fontId="52" fillId="0" borderId="4" xfId="5" applyNumberFormat="1" applyFont="1" applyFill="1" applyBorder="1" applyAlignment="1">
      <alignment horizontal="justify" vertical="top" wrapText="1"/>
    </xf>
    <xf numFmtId="0" fontId="52" fillId="0" borderId="0" xfId="5" applyFont="1" applyFill="1" applyAlignment="1">
      <alignment horizontal="left" vertical="center" wrapText="1"/>
    </xf>
    <xf numFmtId="0" fontId="23" fillId="0" borderId="0" xfId="5" applyFont="1" applyAlignment="1">
      <alignment horizontal="left" vertical="center" wrapText="1"/>
    </xf>
    <xf numFmtId="1" fontId="23" fillId="0" borderId="4" xfId="5" applyNumberFormat="1" applyBorder="1" applyAlignment="1">
      <alignment horizontal="center" vertical="center"/>
    </xf>
    <xf numFmtId="0" fontId="23" fillId="13" borderId="4" xfId="5" applyFont="1" applyFill="1" applyBorder="1" applyAlignment="1">
      <alignment horizontal="center" vertical="center" wrapText="1"/>
    </xf>
    <xf numFmtId="9" fontId="23" fillId="0" borderId="4" xfId="9" applyFont="1" applyFill="1" applyBorder="1" applyAlignment="1">
      <alignment horizontal="center" vertical="center" wrapText="1"/>
    </xf>
    <xf numFmtId="1" fontId="23" fillId="0" borderId="4" xfId="9" applyNumberFormat="1" applyFont="1" applyFill="1" applyBorder="1" applyAlignment="1">
      <alignment horizontal="center" vertical="center" wrapText="1"/>
    </xf>
    <xf numFmtId="1" fontId="23" fillId="0" borderId="1" xfId="9" applyNumberFormat="1" applyFont="1" applyFill="1" applyBorder="1" applyAlignment="1">
      <alignment horizontal="center" vertical="center" wrapText="1"/>
    </xf>
    <xf numFmtId="1" fontId="23" fillId="13" borderId="1" xfId="5" applyNumberFormat="1" applyFont="1" applyFill="1" applyBorder="1" applyAlignment="1">
      <alignment horizontal="center" vertical="center" wrapText="1"/>
    </xf>
    <xf numFmtId="15" fontId="23" fillId="13" borderId="1" xfId="5" applyNumberFormat="1" applyFont="1" applyFill="1" applyBorder="1" applyAlignment="1">
      <alignment horizontal="center" vertical="center" wrapText="1"/>
    </xf>
    <xf numFmtId="1" fontId="23" fillId="0" borderId="4" xfId="5" applyNumberFormat="1" applyFont="1" applyFill="1" applyBorder="1" applyAlignment="1">
      <alignment horizontal="center" vertical="center" wrapText="1"/>
    </xf>
    <xf numFmtId="15" fontId="23" fillId="0" borderId="4" xfId="5" applyNumberFormat="1" applyFont="1" applyFill="1" applyBorder="1" applyAlignment="1">
      <alignment horizontal="center" vertical="center" wrapText="1"/>
    </xf>
    <xf numFmtId="0" fontId="23" fillId="13" borderId="4" xfId="5" applyNumberFormat="1" applyFont="1" applyFill="1" applyBorder="1" applyAlignment="1">
      <alignment horizontal="center" vertical="center" wrapText="1"/>
    </xf>
    <xf numFmtId="0" fontId="23" fillId="25" borderId="4" xfId="5" applyFont="1" applyFill="1" applyBorder="1" applyAlignment="1">
      <alignment horizontal="center" vertical="center" wrapText="1"/>
    </xf>
    <xf numFmtId="0" fontId="23" fillId="13" borderId="5" xfId="5" applyFont="1" applyFill="1" applyBorder="1" applyAlignment="1">
      <alignment horizontal="center" vertical="center" wrapText="1"/>
    </xf>
    <xf numFmtId="0" fontId="52" fillId="13" borderId="0" xfId="5" applyFont="1" applyFill="1" applyBorder="1" applyAlignment="1">
      <alignment horizontal="center" vertical="center"/>
    </xf>
    <xf numFmtId="0" fontId="52" fillId="13" borderId="4" xfId="5" applyFont="1" applyFill="1" applyBorder="1" applyAlignment="1">
      <alignment horizontal="center" vertical="center"/>
    </xf>
    <xf numFmtId="0" fontId="28" fillId="0" borderId="4" xfId="5" applyFont="1" applyFill="1" applyBorder="1" applyAlignment="1">
      <alignment horizontal="center" vertical="center" wrapText="1"/>
    </xf>
    <xf numFmtId="0" fontId="23" fillId="26" borderId="4" xfId="5" applyFont="1" applyFill="1" applyBorder="1" applyAlignment="1">
      <alignment horizontal="center" vertical="center" wrapText="1"/>
    </xf>
    <xf numFmtId="0" fontId="23" fillId="13" borderId="4" xfId="5" applyFont="1" applyFill="1" applyBorder="1" applyAlignment="1">
      <alignment vertical="center" wrapText="1"/>
    </xf>
    <xf numFmtId="0" fontId="23" fillId="0" borderId="5" xfId="5" applyFont="1" applyFill="1" applyBorder="1" applyAlignment="1">
      <alignment horizontal="center" vertical="center" wrapText="1"/>
    </xf>
    <xf numFmtId="0" fontId="23" fillId="26" borderId="5" xfId="5" applyFont="1" applyFill="1" applyBorder="1" applyAlignment="1">
      <alignment horizontal="center" vertical="center" wrapText="1"/>
    </xf>
    <xf numFmtId="165" fontId="23" fillId="0" borderId="4" xfId="5" applyNumberFormat="1" applyFont="1" applyFill="1" applyBorder="1" applyAlignment="1">
      <alignment horizontal="center" vertical="center" wrapText="1"/>
    </xf>
    <xf numFmtId="0" fontId="23" fillId="13" borderId="1" xfId="5" applyNumberFormat="1" applyFont="1" applyFill="1" applyBorder="1" applyAlignment="1">
      <alignment horizontal="center" vertical="center" wrapText="1"/>
    </xf>
    <xf numFmtId="0" fontId="23" fillId="13" borderId="11" xfId="5" applyFont="1" applyFill="1" applyBorder="1" applyAlignment="1">
      <alignment horizontal="center" vertical="center" wrapText="1"/>
    </xf>
    <xf numFmtId="0" fontId="23" fillId="13" borderId="1" xfId="5" applyFont="1" applyFill="1" applyBorder="1" applyAlignment="1">
      <alignment horizontal="center" vertical="center" wrapText="1"/>
    </xf>
    <xf numFmtId="0" fontId="23" fillId="25" borderId="1" xfId="5" applyFont="1" applyFill="1" applyBorder="1" applyAlignment="1">
      <alignment horizontal="center" vertical="center" wrapText="1"/>
    </xf>
    <xf numFmtId="2" fontId="23" fillId="0" borderId="4" xfId="5" applyNumberFormat="1" applyFont="1" applyFill="1" applyBorder="1" applyAlignment="1">
      <alignment horizontal="center" vertical="center" wrapText="1"/>
    </xf>
    <xf numFmtId="0" fontId="77" fillId="0" borderId="0" xfId="5" applyFont="1" applyFill="1" applyAlignment="1">
      <alignment horizontal="center" vertical="center"/>
    </xf>
    <xf numFmtId="0" fontId="80" fillId="26" borderId="5" xfId="5" applyFont="1" applyFill="1" applyBorder="1" applyAlignment="1">
      <alignment horizontal="center" vertical="center" wrapText="1"/>
    </xf>
    <xf numFmtId="0" fontId="28" fillId="26" borderId="5" xfId="5" applyFont="1" applyFill="1" applyBorder="1" applyAlignment="1">
      <alignment horizontal="center" vertical="center" wrapText="1"/>
    </xf>
    <xf numFmtId="0" fontId="80" fillId="26" borderId="4" xfId="5" applyFont="1" applyFill="1" applyBorder="1" applyAlignment="1">
      <alignment horizontal="center" vertical="center" wrapText="1"/>
    </xf>
    <xf numFmtId="0" fontId="70" fillId="14" borderId="4" xfId="5" applyFont="1" applyFill="1" applyBorder="1" applyAlignment="1">
      <alignment horizontal="center" vertical="center" wrapText="1"/>
    </xf>
    <xf numFmtId="0" fontId="82" fillId="0" borderId="15" xfId="5" applyFont="1" applyFill="1" applyBorder="1" applyAlignment="1" applyProtection="1">
      <alignment vertical="center" wrapText="1"/>
    </xf>
    <xf numFmtId="0" fontId="82" fillId="0" borderId="2" xfId="5" applyFont="1" applyFill="1" applyBorder="1" applyAlignment="1" applyProtection="1">
      <alignment vertical="center" wrapText="1"/>
    </xf>
    <xf numFmtId="0" fontId="82" fillId="0" borderId="16" xfId="5" applyFont="1" applyFill="1" applyBorder="1" applyAlignment="1" applyProtection="1">
      <alignment vertical="center" wrapText="1"/>
    </xf>
    <xf numFmtId="0" fontId="28" fillId="0" borderId="4" xfId="5" applyFont="1" applyBorder="1" applyAlignment="1">
      <alignment horizontal="center"/>
    </xf>
    <xf numFmtId="0" fontId="28" fillId="0" borderId="4" xfId="5" applyFont="1" applyBorder="1" applyAlignment="1">
      <alignment horizontal="center" vertical="center"/>
    </xf>
    <xf numFmtId="0" fontId="23" fillId="0" borderId="4" xfId="5" applyBorder="1" applyAlignment="1">
      <alignment horizontal="center"/>
    </xf>
    <xf numFmtId="0" fontId="23" fillId="0" borderId="4" xfId="5" applyFont="1" applyBorder="1" applyAlignment="1">
      <alignment wrapText="1"/>
    </xf>
    <xf numFmtId="0" fontId="23" fillId="0" borderId="4" xfId="5" applyFont="1" applyBorder="1" applyAlignment="1">
      <alignment vertical="center"/>
    </xf>
    <xf numFmtId="0" fontId="23" fillId="0" borderId="4" xfId="5" applyFont="1" applyBorder="1" applyAlignment="1">
      <alignment horizontal="center" vertical="center"/>
    </xf>
    <xf numFmtId="0" fontId="28" fillId="27" borderId="4" xfId="5" applyFont="1" applyFill="1" applyBorder="1" applyAlignment="1">
      <alignment horizontal="center" wrapText="1"/>
    </xf>
    <xf numFmtId="0" fontId="52" fillId="6" borderId="4" xfId="5" applyFont="1" applyFill="1" applyBorder="1"/>
    <xf numFmtId="0" fontId="52" fillId="0" borderId="4" xfId="5" applyFont="1" applyBorder="1" applyAlignment="1">
      <alignment horizontal="center" vertical="center" wrapText="1"/>
    </xf>
    <xf numFmtId="0" fontId="23" fillId="0" borderId="4" xfId="5" applyFont="1" applyBorder="1" applyAlignment="1">
      <alignment vertical="center" wrapText="1"/>
    </xf>
    <xf numFmtId="0" fontId="28" fillId="27" borderId="4" xfId="5" applyFont="1" applyFill="1" applyBorder="1" applyAlignment="1">
      <alignment horizontal="justify" wrapText="1"/>
    </xf>
    <xf numFmtId="0" fontId="52" fillId="15" borderId="4" xfId="5" applyFont="1" applyFill="1" applyBorder="1"/>
    <xf numFmtId="0" fontId="52" fillId="0" borderId="4" xfId="5" applyFont="1" applyBorder="1" applyAlignment="1">
      <alignment horizontal="center" vertical="center"/>
    </xf>
    <xf numFmtId="0" fontId="52" fillId="27" borderId="4" xfId="5" applyFont="1" applyFill="1" applyBorder="1"/>
    <xf numFmtId="0" fontId="52" fillId="0" borderId="0" xfId="5" applyFont="1"/>
    <xf numFmtId="0" fontId="23" fillId="0" borderId="4" xfId="5" applyFont="1" applyBorder="1" applyAlignment="1">
      <alignment horizontal="left" wrapText="1"/>
    </xf>
    <xf numFmtId="0" fontId="23" fillId="6" borderId="4" xfId="5" applyFont="1" applyFill="1" applyBorder="1" applyAlignment="1">
      <alignment horizontal="center" vertical="center"/>
    </xf>
    <xf numFmtId="0" fontId="28" fillId="6" borderId="4" xfId="5" applyFont="1" applyFill="1" applyBorder="1" applyAlignment="1">
      <alignment horizontal="justify" vertical="center"/>
    </xf>
    <xf numFmtId="0" fontId="23" fillId="0" borderId="4" xfId="5" applyFont="1" applyBorder="1"/>
    <xf numFmtId="0" fontId="28" fillId="15" borderId="4" xfId="5" applyFont="1" applyFill="1" applyBorder="1" applyAlignment="1">
      <alignment horizontal="justify"/>
    </xf>
    <xf numFmtId="0" fontId="28" fillId="0" borderId="11" xfId="5" applyFont="1" applyBorder="1" applyAlignment="1">
      <alignment horizontal="justify" vertical="center"/>
    </xf>
    <xf numFmtId="14" fontId="23" fillId="6" borderId="4" xfId="5" applyNumberFormat="1" applyFont="1" applyFill="1" applyBorder="1" applyAlignment="1">
      <alignment horizontal="center"/>
    </xf>
    <xf numFmtId="0" fontId="23" fillId="0" borderId="4" xfId="5" applyFont="1" applyBorder="1" applyAlignment="1">
      <alignment horizontal="center"/>
    </xf>
    <xf numFmtId="0" fontId="28" fillId="6" borderId="4" xfId="5" applyFont="1" applyFill="1" applyBorder="1" applyAlignment="1">
      <alignment horizontal="justify"/>
    </xf>
    <xf numFmtId="0" fontId="23" fillId="6" borderId="4" xfId="5" applyFont="1" applyFill="1" applyBorder="1" applyAlignment="1">
      <alignment horizontal="center"/>
    </xf>
    <xf numFmtId="0" fontId="26" fillId="0" borderId="4" xfId="5" applyFont="1" applyBorder="1" applyAlignment="1">
      <alignment horizontal="justify" vertical="center" wrapText="1"/>
    </xf>
    <xf numFmtId="0" fontId="28" fillId="27" borderId="4" xfId="5" applyFont="1" applyFill="1" applyBorder="1" applyAlignment="1">
      <alignment horizontal="justify"/>
    </xf>
    <xf numFmtId="0" fontId="23" fillId="0" borderId="0" xfId="5" applyAlignment="1">
      <alignment horizontal="center"/>
    </xf>
    <xf numFmtId="0" fontId="26" fillId="0" borderId="0" xfId="5" applyFont="1" applyAlignment="1">
      <alignment horizontal="justify" vertical="center"/>
    </xf>
    <xf numFmtId="0" fontId="23" fillId="0" borderId="4" xfId="5" applyFont="1" applyFill="1" applyBorder="1"/>
    <xf numFmtId="0" fontId="21" fillId="0" borderId="4" xfId="1" applyFont="1" applyFill="1" applyBorder="1" applyAlignment="1" applyProtection="1">
      <alignment horizontal="justify" vertical="center" wrapText="1"/>
    </xf>
    <xf numFmtId="0" fontId="21" fillId="0" borderId="4" xfId="1" applyFont="1" applyFill="1" applyBorder="1" applyAlignment="1" applyProtection="1">
      <alignment horizontal="justify" vertical="center"/>
    </xf>
    <xf numFmtId="0" fontId="83" fillId="0" borderId="0" xfId="10" applyFont="1" applyFill="1" applyBorder="1" applyAlignment="1">
      <alignment horizontal="justify" vertical="center"/>
    </xf>
    <xf numFmtId="0" fontId="83" fillId="0" borderId="0" xfId="10" applyFont="1" applyFill="1" applyBorder="1" applyAlignment="1">
      <alignment horizontal="justify" vertical="center" wrapText="1"/>
    </xf>
    <xf numFmtId="0" fontId="83" fillId="13" borderId="0" xfId="10" applyFont="1" applyFill="1" applyAlignment="1">
      <alignment horizontal="justify" vertical="center"/>
    </xf>
    <xf numFmtId="0" fontId="19" fillId="0" borderId="0" xfId="10" applyFill="1" applyBorder="1" applyAlignment="1">
      <alignment horizontal="justify" vertical="center"/>
    </xf>
    <xf numFmtId="0" fontId="19" fillId="0" borderId="0" xfId="10" applyFill="1" applyBorder="1" applyAlignment="1">
      <alignment horizontal="justify" vertical="center" wrapText="1"/>
    </xf>
    <xf numFmtId="0" fontId="84" fillId="0" borderId="0" xfId="10" applyFont="1" applyFill="1" applyBorder="1" applyAlignment="1">
      <alignment horizontal="justify" vertical="center"/>
    </xf>
    <xf numFmtId="0" fontId="84" fillId="13" borderId="56" xfId="10" applyFont="1" applyFill="1" applyBorder="1" applyAlignment="1">
      <alignment horizontal="justify" vertical="center"/>
    </xf>
    <xf numFmtId="0" fontId="84" fillId="13" borderId="57" xfId="10" applyFont="1" applyFill="1" applyBorder="1" applyAlignment="1">
      <alignment horizontal="justify" vertical="center"/>
    </xf>
    <xf numFmtId="0" fontId="84" fillId="0" borderId="57" xfId="10" applyFont="1" applyBorder="1" applyAlignment="1">
      <alignment horizontal="justify" vertical="center"/>
    </xf>
    <xf numFmtId="0" fontId="85" fillId="13" borderId="9" xfId="10" applyFont="1" applyFill="1" applyBorder="1" applyAlignment="1">
      <alignment horizontal="justify" vertical="center" wrapText="1"/>
    </xf>
    <xf numFmtId="0" fontId="85" fillId="13" borderId="4" xfId="10" applyFont="1" applyFill="1" applyBorder="1" applyAlignment="1">
      <alignment horizontal="justify" vertical="center" wrapText="1"/>
    </xf>
    <xf numFmtId="0" fontId="86" fillId="13" borderId="4" xfId="2" applyFont="1" applyFill="1" applyBorder="1" applyAlignment="1">
      <alignment horizontal="justify" vertical="center"/>
    </xf>
    <xf numFmtId="0" fontId="86" fillId="13" borderId="4" xfId="2" applyFont="1" applyFill="1" applyBorder="1" applyAlignment="1">
      <alignment horizontal="justify" vertical="center" wrapText="1"/>
    </xf>
    <xf numFmtId="0" fontId="86" fillId="13" borderId="4" xfId="2" applyFont="1" applyFill="1" applyBorder="1" applyAlignment="1">
      <alignment horizontal="center" vertical="center" wrapText="1"/>
    </xf>
    <xf numFmtId="164" fontId="86" fillId="0" borderId="4" xfId="10" applyNumberFormat="1" applyFont="1" applyFill="1" applyBorder="1" applyAlignment="1">
      <alignment horizontal="center" vertical="center" wrapText="1"/>
    </xf>
    <xf numFmtId="0" fontId="86" fillId="0" borderId="4" xfId="10" applyFont="1" applyFill="1" applyBorder="1" applyAlignment="1">
      <alignment horizontal="center" vertical="center" wrapText="1"/>
    </xf>
    <xf numFmtId="1" fontId="86" fillId="0" borderId="4" xfId="10" applyNumberFormat="1" applyFont="1" applyFill="1" applyBorder="1" applyAlignment="1">
      <alignment horizontal="center" vertical="center" wrapText="1"/>
    </xf>
    <xf numFmtId="9" fontId="86" fillId="0" borderId="4" xfId="10" applyNumberFormat="1" applyFont="1" applyFill="1" applyBorder="1" applyAlignment="1">
      <alignment horizontal="center" vertical="center" wrapText="1"/>
    </xf>
    <xf numFmtId="0" fontId="83" fillId="13" borderId="4" xfId="2" applyFont="1" applyFill="1" applyBorder="1" applyAlignment="1">
      <alignment horizontal="justify" vertical="center"/>
    </xf>
    <xf numFmtId="0" fontId="83" fillId="13" borderId="4" xfId="2" applyFont="1" applyFill="1" applyBorder="1" applyAlignment="1">
      <alignment horizontal="justify" vertical="center" wrapText="1"/>
    </xf>
    <xf numFmtId="0" fontId="39" fillId="13" borderId="4" xfId="10" applyFont="1" applyFill="1" applyBorder="1" applyAlignment="1">
      <alignment horizontal="justify" vertical="center" wrapText="1"/>
    </xf>
    <xf numFmtId="0" fontId="39" fillId="13" borderId="0" xfId="10" applyFont="1" applyFill="1" applyAlignment="1">
      <alignment horizontal="justify" vertical="center"/>
    </xf>
    <xf numFmtId="0" fontId="91" fillId="0" borderId="0" xfId="10" applyFont="1"/>
    <xf numFmtId="0" fontId="39" fillId="13" borderId="9" xfId="10" applyFont="1" applyFill="1" applyBorder="1" applyAlignment="1">
      <alignment horizontal="justify" vertical="center" wrapText="1"/>
    </xf>
    <xf numFmtId="0" fontId="91" fillId="0" borderId="0" xfId="10" applyFont="1" applyAlignment="1" applyProtection="1">
      <alignment vertical="center"/>
    </xf>
    <xf numFmtId="0" fontId="83" fillId="13" borderId="4" xfId="10" applyFont="1" applyFill="1" applyBorder="1" applyAlignment="1">
      <alignment horizontal="justify" vertical="center" wrapText="1"/>
    </xf>
    <xf numFmtId="0" fontId="83" fillId="13" borderId="4" xfId="10" applyFont="1" applyFill="1" applyBorder="1" applyAlignment="1">
      <alignment horizontal="center" vertical="center" wrapText="1"/>
    </xf>
    <xf numFmtId="14" fontId="83" fillId="13" borderId="4" xfId="10" applyNumberFormat="1" applyFont="1" applyFill="1" applyBorder="1" applyAlignment="1">
      <alignment horizontal="justify" vertical="center" wrapText="1"/>
    </xf>
    <xf numFmtId="0" fontId="83" fillId="13" borderId="1" xfId="10" applyFont="1" applyFill="1" applyBorder="1" applyAlignment="1">
      <alignment horizontal="justify" vertical="center" wrapText="1"/>
    </xf>
    <xf numFmtId="0" fontId="92" fillId="13" borderId="4" xfId="10" applyFont="1" applyFill="1" applyBorder="1" applyAlignment="1">
      <alignment horizontal="justify" vertical="center" wrapText="1"/>
    </xf>
    <xf numFmtId="0" fontId="92" fillId="0" borderId="4" xfId="10" applyFont="1" applyBorder="1" applyAlignment="1">
      <alignment horizontal="justify" vertical="center" wrapText="1"/>
    </xf>
    <xf numFmtId="0" fontId="26" fillId="0" borderId="0" xfId="5" applyFont="1" applyFill="1" applyBorder="1" applyAlignment="1" applyProtection="1">
      <alignment horizontal="center" vertical="center" wrapText="1"/>
    </xf>
    <xf numFmtId="0" fontId="44" fillId="13" borderId="4" xfId="0" applyFont="1" applyFill="1" applyBorder="1" applyAlignment="1">
      <alignment vertical="center" wrapText="1"/>
    </xf>
    <xf numFmtId="0" fontId="44" fillId="13" borderId="5" xfId="0" applyFont="1" applyFill="1" applyBorder="1" applyAlignment="1">
      <alignment vertical="center" wrapText="1"/>
    </xf>
    <xf numFmtId="0" fontId="44" fillId="13" borderId="12" xfId="0" applyFont="1" applyFill="1" applyBorder="1" applyAlignment="1">
      <alignment vertical="center" wrapText="1"/>
    </xf>
    <xf numFmtId="0" fontId="44" fillId="13" borderId="6" xfId="0" applyFont="1" applyFill="1" applyBorder="1" applyAlignment="1">
      <alignment vertical="center" wrapText="1"/>
    </xf>
    <xf numFmtId="0" fontId="43" fillId="14" borderId="10" xfId="0" applyFont="1" applyFill="1" applyBorder="1" applyAlignment="1">
      <alignment horizontal="center" vertical="center" wrapText="1"/>
    </xf>
    <xf numFmtId="1" fontId="39" fillId="13" borderId="4" xfId="0" applyNumberFormat="1" applyFont="1" applyFill="1" applyBorder="1" applyAlignment="1">
      <alignment horizontal="center" vertical="center"/>
    </xf>
    <xf numFmtId="9" fontId="39" fillId="13" borderId="4" xfId="11" applyFont="1" applyFill="1" applyBorder="1" applyAlignment="1">
      <alignment horizontal="center" vertical="center"/>
    </xf>
    <xf numFmtId="9" fontId="35" fillId="4" borderId="4" xfId="0" applyNumberFormat="1" applyFont="1" applyFill="1" applyBorder="1" applyAlignment="1">
      <alignment horizontal="center" vertical="center"/>
    </xf>
    <xf numFmtId="0" fontId="36" fillId="12" borderId="4" xfId="0" applyFont="1" applyFill="1" applyBorder="1" applyAlignment="1">
      <alignment vertical="center"/>
    </xf>
    <xf numFmtId="0" fontId="80" fillId="26" borderId="5" xfId="5" applyFont="1" applyFill="1" applyBorder="1" applyAlignment="1">
      <alignment vertical="center" wrapText="1"/>
    </xf>
    <xf numFmtId="0" fontId="80" fillId="26" borderId="12" xfId="5" applyFont="1" applyFill="1" applyBorder="1" applyAlignment="1">
      <alignment vertical="center" wrapText="1"/>
    </xf>
    <xf numFmtId="0" fontId="23" fillId="26" borderId="5" xfId="5" applyFont="1" applyFill="1" applyBorder="1" applyAlignment="1">
      <alignment vertical="center" wrapText="1"/>
    </xf>
    <xf numFmtId="0" fontId="23" fillId="26" borderId="12" xfId="5" applyFont="1" applyFill="1" applyBorder="1" applyAlignment="1">
      <alignment vertical="center" wrapText="1"/>
    </xf>
    <xf numFmtId="0" fontId="38" fillId="12" borderId="4" xfId="0" applyFont="1" applyFill="1" applyBorder="1" applyAlignment="1">
      <alignment horizontal="center" vertical="center"/>
    </xf>
    <xf numFmtId="0" fontId="56" fillId="13" borderId="62" xfId="2" applyFont="1" applyFill="1" applyBorder="1" applyAlignment="1">
      <alignment horizontal="justify" vertical="center"/>
    </xf>
    <xf numFmtId="0" fontId="56" fillId="13" borderId="63" xfId="2" applyFont="1" applyFill="1" applyBorder="1" applyAlignment="1">
      <alignment horizontal="justify" vertical="center"/>
    </xf>
    <xf numFmtId="2" fontId="42" fillId="0" borderId="4" xfId="0" applyNumberFormat="1" applyFont="1" applyFill="1" applyBorder="1" applyAlignment="1">
      <alignment horizontal="center" vertical="center"/>
    </xf>
    <xf numFmtId="14" fontId="41" fillId="13" borderId="4" xfId="0" applyNumberFormat="1" applyFont="1" applyFill="1" applyBorder="1" applyAlignment="1">
      <alignment horizontal="center" vertical="center" wrapText="1"/>
    </xf>
    <xf numFmtId="2" fontId="39" fillId="13" borderId="4" xfId="0" applyNumberFormat="1" applyFont="1" applyFill="1" applyBorder="1" applyAlignment="1">
      <alignment horizontal="center" vertical="center"/>
    </xf>
    <xf numFmtId="0" fontId="39" fillId="13" borderId="4" xfId="0" applyFont="1" applyFill="1" applyBorder="1" applyAlignment="1">
      <alignment horizontal="center" vertical="center"/>
    </xf>
    <xf numFmtId="9" fontId="40" fillId="4" borderId="4" xfId="0" applyNumberFormat="1" applyFont="1" applyFill="1" applyBorder="1" applyAlignment="1">
      <alignment horizontal="center" vertical="center"/>
    </xf>
    <xf numFmtId="0" fontId="36" fillId="12" borderId="4" xfId="0" applyFont="1" applyFill="1" applyBorder="1" applyAlignment="1">
      <alignment horizontal="center" vertical="center"/>
    </xf>
    <xf numFmtId="0" fontId="37" fillId="12" borderId="4" xfId="0" applyFont="1" applyFill="1" applyBorder="1" applyAlignment="1">
      <alignment horizontal="center" vertical="center"/>
    </xf>
    <xf numFmtId="2" fontId="0" fillId="0" borderId="0" xfId="0" applyNumberFormat="1"/>
    <xf numFmtId="0" fontId="83" fillId="13" borderId="4" xfId="2" applyFont="1" applyFill="1" applyBorder="1" applyAlignment="1">
      <alignment horizontal="center" vertical="center" wrapText="1"/>
    </xf>
    <xf numFmtId="9" fontId="83" fillId="13" borderId="4" xfId="10" applyNumberFormat="1" applyFont="1" applyFill="1" applyBorder="1" applyAlignment="1">
      <alignment horizontal="center" vertical="center" wrapText="1"/>
    </xf>
    <xf numFmtId="0" fontId="32" fillId="9" borderId="4" xfId="0" applyFont="1" applyFill="1" applyBorder="1" applyAlignment="1">
      <alignment horizontal="justify" vertical="center" wrapText="1"/>
    </xf>
    <xf numFmtId="0" fontId="33" fillId="9" borderId="4" xfId="0" applyFont="1" applyFill="1" applyBorder="1" applyAlignment="1">
      <alignment horizontal="justify" vertical="center" wrapText="1"/>
    </xf>
    <xf numFmtId="0" fontId="23" fillId="0" borderId="4" xfId="5" applyFont="1" applyFill="1" applyBorder="1" applyAlignment="1">
      <alignment horizontal="justify" vertical="center" wrapText="1"/>
    </xf>
    <xf numFmtId="0" fontId="62" fillId="19" borderId="4" xfId="5" applyFont="1" applyFill="1" applyBorder="1" applyAlignment="1">
      <alignment horizontal="justify" vertical="center" wrapText="1"/>
    </xf>
    <xf numFmtId="0" fontId="62" fillId="20" borderId="4" xfId="5" applyFont="1" applyFill="1" applyBorder="1" applyAlignment="1">
      <alignment horizontal="justify" vertical="center" wrapText="1"/>
    </xf>
    <xf numFmtId="1" fontId="62" fillId="13" borderId="30" xfId="5" applyNumberFormat="1" applyFont="1" applyFill="1" applyBorder="1" applyAlignment="1" applyProtection="1">
      <alignment horizontal="justify" vertical="center" wrapText="1"/>
      <protection locked="0"/>
    </xf>
    <xf numFmtId="166" fontId="62" fillId="13" borderId="30" xfId="5" applyNumberFormat="1" applyFont="1" applyFill="1" applyBorder="1" applyAlignment="1" applyProtection="1">
      <alignment horizontal="justify" vertical="center" wrapText="1"/>
      <protection locked="0"/>
    </xf>
    <xf numFmtId="2" fontId="56" fillId="0" borderId="4" xfId="5" applyNumberFormat="1" applyFont="1" applyFill="1" applyBorder="1" applyAlignment="1">
      <alignment horizontal="justify" vertical="center"/>
    </xf>
    <xf numFmtId="0" fontId="23" fillId="18" borderId="4" xfId="5" applyFont="1" applyFill="1" applyBorder="1" applyAlignment="1" applyProtection="1">
      <alignment horizontal="justify" vertical="center"/>
      <protection locked="0"/>
    </xf>
    <xf numFmtId="9" fontId="56" fillId="13" borderId="4" xfId="5" applyNumberFormat="1" applyFont="1" applyFill="1" applyBorder="1" applyAlignment="1">
      <alignment horizontal="justify" vertical="center" wrapText="1"/>
    </xf>
    <xf numFmtId="0" fontId="62" fillId="0" borderId="33" xfId="5" applyFont="1" applyFill="1" applyBorder="1" applyAlignment="1">
      <alignment horizontal="justify" vertical="center" wrapText="1"/>
    </xf>
    <xf numFmtId="0" fontId="62" fillId="19" borderId="3" xfId="5" applyFont="1" applyFill="1" applyBorder="1" applyAlignment="1">
      <alignment horizontal="justify" vertical="center" wrapText="1"/>
    </xf>
    <xf numFmtId="0" fontId="62" fillId="0" borderId="4" xfId="5" applyFont="1" applyFill="1" applyBorder="1" applyAlignment="1">
      <alignment horizontal="justify" vertical="center" wrapText="1"/>
    </xf>
    <xf numFmtId="1" fontId="62" fillId="0" borderId="30" xfId="5" applyNumberFormat="1" applyFont="1" applyFill="1" applyBorder="1" applyAlignment="1" applyProtection="1">
      <alignment horizontal="justify" vertical="center" wrapText="1"/>
      <protection locked="0"/>
    </xf>
    <xf numFmtId="166" fontId="62" fillId="0" borderId="30" xfId="5" applyNumberFormat="1" applyFont="1" applyFill="1" applyBorder="1" applyAlignment="1" applyProtection="1">
      <alignment horizontal="justify" vertical="center" wrapText="1"/>
      <protection locked="0"/>
    </xf>
    <xf numFmtId="0" fontId="23" fillId="0" borderId="0" xfId="0" applyFont="1" applyAlignment="1">
      <alignment horizontal="justify" vertical="center"/>
    </xf>
    <xf numFmtId="0" fontId="56" fillId="13" borderId="4" xfId="2" applyFont="1" applyFill="1" applyBorder="1" applyAlignment="1">
      <alignment horizontal="center" vertical="center" wrapText="1"/>
    </xf>
    <xf numFmtId="0" fontId="23" fillId="13" borderId="4" xfId="2" applyFont="1" applyFill="1" applyBorder="1" applyAlignment="1">
      <alignment horizontal="center" vertical="center" wrapText="1"/>
    </xf>
    <xf numFmtId="0" fontId="23" fillId="28" borderId="4" xfId="5" applyFont="1" applyFill="1" applyBorder="1" applyAlignment="1">
      <alignment horizontal="center" vertical="center" wrapText="1"/>
    </xf>
    <xf numFmtId="0" fontId="62" fillId="6" borderId="30" xfId="5" applyFont="1" applyFill="1" applyBorder="1" applyAlignment="1">
      <alignment horizontal="center" vertical="center" wrapText="1"/>
    </xf>
    <xf numFmtId="0" fontId="62" fillId="6" borderId="4" xfId="7" applyFont="1" applyFill="1" applyBorder="1" applyAlignment="1">
      <alignment horizontal="center" vertical="center" wrapText="1"/>
    </xf>
    <xf numFmtId="0" fontId="62" fillId="6" borderId="4" xfId="5" applyFont="1" applyFill="1" applyBorder="1" applyAlignment="1">
      <alignment horizontal="center" vertical="center" wrapText="1"/>
    </xf>
    <xf numFmtId="0" fontId="62" fillId="6" borderId="34" xfId="5" applyFont="1" applyFill="1" applyBorder="1" applyAlignment="1">
      <alignment horizontal="center" vertical="center" wrapText="1"/>
    </xf>
    <xf numFmtId="0" fontId="62" fillId="6" borderId="31" xfId="5" applyFont="1" applyFill="1" applyBorder="1" applyAlignment="1">
      <alignment horizontal="center" vertical="center" wrapText="1"/>
    </xf>
    <xf numFmtId="0" fontId="62" fillId="6" borderId="4" xfId="5" applyFont="1" applyFill="1" applyBorder="1" applyAlignment="1">
      <alignment horizontal="justify" vertical="center" wrapText="1"/>
    </xf>
    <xf numFmtId="0" fontId="62" fillId="6" borderId="1" xfId="5" applyFont="1" applyFill="1" applyBorder="1" applyAlignment="1">
      <alignment horizontal="center" vertical="center" wrapText="1"/>
    </xf>
    <xf numFmtId="0" fontId="62" fillId="6" borderId="38" xfId="5" applyFont="1" applyFill="1" applyBorder="1" applyAlignment="1">
      <alignment horizontal="center" vertical="center" wrapText="1"/>
    </xf>
    <xf numFmtId="0" fontId="21" fillId="6" borderId="4" xfId="5" applyFont="1" applyFill="1" applyBorder="1" applyAlignment="1" applyProtection="1">
      <alignment horizontal="center" vertical="center" wrapText="1"/>
      <protection locked="0"/>
    </xf>
    <xf numFmtId="0" fontId="21" fillId="15" borderId="4" xfId="5" applyFont="1" applyFill="1" applyBorder="1" applyAlignment="1" applyProtection="1">
      <alignment horizontal="center" vertical="center" wrapText="1"/>
      <protection locked="0"/>
    </xf>
    <xf numFmtId="0" fontId="23" fillId="0" borderId="4" xfId="5" applyBorder="1" applyAlignment="1">
      <alignment horizontal="justify" vertical="center"/>
    </xf>
    <xf numFmtId="0" fontId="23" fillId="0" borderId="4" xfId="5" applyBorder="1" applyAlignment="1">
      <alignment horizontal="justify" vertical="center" wrapText="1"/>
    </xf>
    <xf numFmtId="0" fontId="79" fillId="0" borderId="0" xfId="5" applyFont="1" applyAlignment="1">
      <alignment horizontal="center"/>
    </xf>
    <xf numFmtId="0" fontId="23" fillId="0" borderId="4" xfId="5" applyBorder="1" applyAlignment="1">
      <alignment horizontal="center" vertical="center" wrapText="1"/>
    </xf>
    <xf numFmtId="0" fontId="21" fillId="0" borderId="4" xfId="5" applyFont="1" applyBorder="1" applyAlignment="1">
      <alignment horizontal="justify" vertical="center" wrapText="1"/>
    </xf>
    <xf numFmtId="0" fontId="67" fillId="0" borderId="4" xfId="5" applyFont="1" applyFill="1" applyBorder="1" applyAlignment="1">
      <alignment horizontal="center" vertical="center"/>
    </xf>
    <xf numFmtId="0" fontId="23" fillId="0" borderId="4" xfId="0" applyFont="1" applyBorder="1" applyAlignment="1">
      <alignment horizontal="left" vertical="center"/>
    </xf>
    <xf numFmtId="0" fontId="23" fillId="0" borderId="4" xfId="0" applyFont="1" applyBorder="1" applyAlignment="1">
      <alignment horizontal="center" vertical="center"/>
    </xf>
    <xf numFmtId="0" fontId="23" fillId="29" borderId="4" xfId="0" applyFont="1" applyFill="1" applyBorder="1" applyAlignment="1">
      <alignment horizontal="center" vertical="center" wrapText="1"/>
    </xf>
    <xf numFmtId="14" fontId="23" fillId="29" borderId="4" xfId="0" applyNumberFormat="1" applyFont="1" applyFill="1" applyBorder="1" applyAlignment="1">
      <alignment horizontal="center" vertical="center" wrapText="1"/>
    </xf>
    <xf numFmtId="0" fontId="0" fillId="0" borderId="0" xfId="0" applyBorder="1"/>
    <xf numFmtId="0" fontId="28" fillId="19" borderId="4" xfId="0" applyFont="1" applyFill="1" applyBorder="1" applyAlignment="1">
      <alignment horizontal="center" vertical="center" wrapText="1"/>
    </xf>
    <xf numFmtId="0" fontId="86" fillId="13" borderId="4" xfId="2" applyFont="1" applyFill="1" applyBorder="1" applyAlignment="1">
      <alignment horizontal="justify" wrapText="1"/>
    </xf>
    <xf numFmtId="0" fontId="52" fillId="0" borderId="4" xfId="5" applyFont="1" applyFill="1" applyBorder="1" applyAlignment="1">
      <alignment horizontal="justify" vertical="center" wrapText="1"/>
    </xf>
    <xf numFmtId="0" fontId="51" fillId="14" borderId="11" xfId="5" applyFont="1" applyFill="1" applyBorder="1" applyAlignment="1">
      <alignment horizontal="center" vertical="center" wrapText="1"/>
    </xf>
    <xf numFmtId="0" fontId="45" fillId="12" borderId="12" xfId="0" applyFont="1" applyFill="1" applyBorder="1" applyAlignment="1">
      <alignment horizontal="center" vertical="center" wrapText="1"/>
    </xf>
    <xf numFmtId="0" fontId="26" fillId="0" borderId="12" xfId="5" applyFont="1" applyFill="1" applyBorder="1" applyAlignment="1" applyProtection="1">
      <alignment horizontal="center" vertical="center" wrapText="1"/>
    </xf>
    <xf numFmtId="0" fontId="86" fillId="13" borderId="4" xfId="2" applyFont="1" applyFill="1" applyBorder="1" applyAlignment="1">
      <alignment horizontal="justify" vertical="center" wrapText="1"/>
    </xf>
    <xf numFmtId="0" fontId="86" fillId="13" borderId="4" xfId="2" applyFont="1" applyFill="1" applyBorder="1" applyAlignment="1">
      <alignment horizontal="center" vertical="center" wrapText="1"/>
    </xf>
    <xf numFmtId="0" fontId="85" fillId="13" borderId="4" xfId="10" applyFont="1" applyFill="1" applyBorder="1" applyAlignment="1">
      <alignment horizontal="justify" vertical="center" wrapText="1"/>
    </xf>
    <xf numFmtId="0" fontId="83" fillId="13" borderId="4" xfId="2" applyFont="1" applyFill="1" applyBorder="1" applyAlignment="1">
      <alignment horizontal="justify" vertical="center" wrapText="1"/>
    </xf>
    <xf numFmtId="0" fontId="83" fillId="13" borderId="4" xfId="2" applyFont="1" applyFill="1" applyBorder="1" applyAlignment="1">
      <alignment horizontal="center" vertical="center"/>
    </xf>
    <xf numFmtId="0" fontId="23" fillId="0" borderId="5" xfId="5" applyFont="1" applyFill="1" applyBorder="1" applyAlignment="1">
      <alignment horizontal="justify" vertical="center" wrapText="1"/>
    </xf>
    <xf numFmtId="0" fontId="23" fillId="0" borderId="0" xfId="5" applyFont="1" applyFill="1" applyBorder="1" applyAlignment="1">
      <alignment horizontal="justify" vertical="center" wrapText="1"/>
    </xf>
    <xf numFmtId="0" fontId="23" fillId="25" borderId="4" xfId="5" applyFont="1" applyFill="1" applyBorder="1" applyAlignment="1">
      <alignment horizontal="justify" vertical="center" wrapText="1"/>
    </xf>
    <xf numFmtId="0" fontId="23" fillId="25" borderId="1" xfId="5" applyFont="1" applyFill="1" applyBorder="1" applyAlignment="1">
      <alignment horizontal="justify" vertical="center" wrapText="1"/>
    </xf>
    <xf numFmtId="0" fontId="52" fillId="0" borderId="4" xfId="5" applyFont="1" applyFill="1" applyBorder="1" applyAlignment="1">
      <alignment horizontal="center" wrapText="1"/>
    </xf>
    <xf numFmtId="0" fontId="56" fillId="0" borderId="0" xfId="0" applyFont="1" applyAlignment="1">
      <alignment vertical="center" wrapText="1"/>
    </xf>
    <xf numFmtId="0" fontId="56" fillId="0" borderId="0" xfId="0" applyFont="1" applyAlignment="1">
      <alignment horizontal="justify" vertical="center" wrapText="1"/>
    </xf>
    <xf numFmtId="0" fontId="52" fillId="6" borderId="4" xfId="5" applyFont="1" applyFill="1" applyBorder="1" applyAlignment="1">
      <alignment horizontal="center" vertical="center"/>
    </xf>
    <xf numFmtId="0" fontId="56" fillId="0" borderId="4" xfId="0" applyFont="1" applyBorder="1" applyAlignment="1">
      <alignment vertical="center" wrapText="1"/>
    </xf>
    <xf numFmtId="0" fontId="56" fillId="6" borderId="0" xfId="0" applyFont="1" applyFill="1" applyAlignment="1">
      <alignment vertical="center" wrapText="1"/>
    </xf>
    <xf numFmtId="0" fontId="51" fillId="14" borderId="10" xfId="0" applyFont="1" applyFill="1" applyBorder="1" applyAlignment="1">
      <alignment horizontal="center" vertical="center" wrapText="1"/>
    </xf>
    <xf numFmtId="0" fontId="39" fillId="0" borderId="0" xfId="10" applyFont="1" applyFill="1" applyBorder="1" applyAlignment="1">
      <alignment horizontal="justify" vertical="center"/>
    </xf>
    <xf numFmtId="0" fontId="39" fillId="0" borderId="0" xfId="10" applyFont="1" applyFill="1" applyBorder="1" applyAlignment="1">
      <alignment horizontal="justify" vertical="center" wrapText="1"/>
    </xf>
    <xf numFmtId="0" fontId="40" fillId="0" borderId="0" xfId="0" applyFont="1" applyAlignment="1">
      <alignment vertical="center" wrapText="1"/>
    </xf>
    <xf numFmtId="0" fontId="40" fillId="0" borderId="4" xfId="0" applyFont="1" applyBorder="1" applyAlignment="1">
      <alignment vertical="center" wrapText="1"/>
    </xf>
    <xf numFmtId="0" fontId="86" fillId="13" borderId="4" xfId="10" applyFont="1" applyFill="1" applyBorder="1" applyAlignment="1">
      <alignment horizontal="justify" vertical="center" wrapText="1"/>
    </xf>
    <xf numFmtId="0" fontId="86" fillId="0" borderId="4" xfId="10" applyFont="1" applyFill="1" applyBorder="1" applyAlignment="1">
      <alignment horizontal="justify" vertical="center" wrapText="1"/>
    </xf>
    <xf numFmtId="0" fontId="86" fillId="13" borderId="4" xfId="10" applyFont="1" applyFill="1" applyBorder="1" applyAlignment="1">
      <alignment horizontal="center" vertical="center" wrapText="1"/>
    </xf>
    <xf numFmtId="0" fontId="37" fillId="12" borderId="0" xfId="0" applyFont="1" applyFill="1" applyBorder="1" applyAlignment="1">
      <alignment horizontal="center" vertical="center"/>
    </xf>
    <xf numFmtId="0" fontId="23" fillId="0" borderId="4" xfId="0" applyFont="1" applyFill="1" applyBorder="1" applyAlignment="1">
      <alignment horizontal="center" vertical="center" wrapText="1"/>
    </xf>
    <xf numFmtId="0" fontId="23" fillId="13" borderId="4" xfId="0" applyFont="1" applyFill="1" applyBorder="1" applyAlignment="1">
      <alignment horizontal="center" vertical="center" wrapText="1"/>
    </xf>
    <xf numFmtId="0" fontId="23" fillId="0" borderId="4" xfId="0" applyFont="1" applyFill="1" applyBorder="1" applyAlignment="1">
      <alignment horizontal="justify" vertical="center" wrapText="1"/>
    </xf>
    <xf numFmtId="0" fontId="23" fillId="13" borderId="1" xfId="0" applyFont="1" applyFill="1" applyBorder="1" applyAlignment="1">
      <alignment horizontal="justify" vertical="center" wrapText="1"/>
    </xf>
    <xf numFmtId="0" fontId="23" fillId="13" borderId="4" xfId="0" applyFont="1" applyFill="1" applyBorder="1" applyAlignment="1">
      <alignment horizontal="justify" vertical="center" wrapText="1"/>
    </xf>
    <xf numFmtId="0" fontId="23" fillId="26" borderId="12" xfId="0" applyFont="1" applyFill="1" applyBorder="1" applyAlignment="1">
      <alignment horizontal="justify" vertical="center" wrapText="1"/>
    </xf>
    <xf numFmtId="0" fontId="23" fillId="0" borderId="1" xfId="0" applyFont="1" applyFill="1" applyBorder="1" applyAlignment="1">
      <alignment horizontal="justify" vertical="center" wrapText="1"/>
    </xf>
    <xf numFmtId="0" fontId="23" fillId="0" borderId="10" xfId="0" applyFont="1" applyFill="1" applyBorder="1" applyAlignment="1">
      <alignment horizontal="justify" vertical="center" wrapText="1"/>
    </xf>
    <xf numFmtId="0" fontId="23" fillId="26" borderId="6" xfId="0" applyFont="1" applyFill="1" applyBorder="1" applyAlignment="1">
      <alignment vertical="center" wrapText="1"/>
    </xf>
    <xf numFmtId="0" fontId="83" fillId="13" borderId="4" xfId="0" applyFont="1" applyFill="1" applyBorder="1" applyAlignment="1">
      <alignment horizontal="center" vertical="center"/>
    </xf>
    <xf numFmtId="0" fontId="23" fillId="0" borderId="4" xfId="2" applyFont="1" applyFill="1" applyBorder="1" applyAlignment="1">
      <alignment horizontal="center" vertical="center" wrapText="1"/>
    </xf>
    <xf numFmtId="9" fontId="83" fillId="13" borderId="0" xfId="10" applyNumberFormat="1" applyFont="1" applyFill="1" applyAlignment="1">
      <alignment horizontal="justify" vertical="center"/>
    </xf>
    <xf numFmtId="9" fontId="52" fillId="0" borderId="0" xfId="5" applyNumberFormat="1" applyFont="1" applyFill="1" applyAlignment="1">
      <alignment horizontal="center" vertical="center"/>
    </xf>
    <xf numFmtId="9" fontId="23" fillId="0" borderId="4" xfId="14" applyFont="1" applyFill="1" applyBorder="1" applyAlignment="1">
      <alignment horizontal="center" vertical="center" wrapText="1"/>
    </xf>
    <xf numFmtId="9" fontId="86" fillId="13" borderId="4" xfId="2" applyNumberFormat="1" applyFont="1" applyFill="1" applyBorder="1" applyAlignment="1">
      <alignment horizontal="center" vertical="center" wrapText="1"/>
    </xf>
    <xf numFmtId="1" fontId="86" fillId="13" borderId="4" xfId="2" applyNumberFormat="1" applyFont="1" applyFill="1" applyBorder="1" applyAlignment="1">
      <alignment horizontal="center" vertical="center" wrapText="1"/>
    </xf>
    <xf numFmtId="0" fontId="43" fillId="14" borderId="11" xfId="5" applyFont="1" applyFill="1" applyBorder="1" applyAlignment="1">
      <alignment horizontal="center" vertical="center" wrapText="1"/>
    </xf>
    <xf numFmtId="0" fontId="95" fillId="0" borderId="0" xfId="3" applyFont="1" applyAlignment="1">
      <alignment vertical="center" wrapText="1"/>
    </xf>
    <xf numFmtId="0" fontId="83" fillId="13" borderId="4" xfId="3" applyFont="1" applyFill="1" applyBorder="1" applyAlignment="1">
      <alignment horizontal="left" vertical="center" wrapText="1"/>
    </xf>
    <xf numFmtId="9" fontId="83" fillId="13" borderId="4" xfId="11" applyFont="1" applyFill="1" applyBorder="1" applyAlignment="1">
      <alignment horizontal="left" vertical="center" wrapText="1"/>
    </xf>
    <xf numFmtId="9" fontId="83" fillId="13" borderId="4" xfId="11" applyFont="1" applyFill="1" applyBorder="1" applyAlignment="1">
      <alignment horizontal="left" vertical="center"/>
    </xf>
    <xf numFmtId="0" fontId="109" fillId="0" borderId="0" xfId="0" applyFont="1" applyAlignment="1">
      <alignment horizontal="left" vertical="center" wrapText="1"/>
    </xf>
    <xf numFmtId="0" fontId="92" fillId="6" borderId="4" xfId="10" applyFont="1" applyFill="1" applyBorder="1" applyAlignment="1">
      <alignment horizontal="justify" vertical="center" wrapText="1"/>
    </xf>
    <xf numFmtId="0" fontId="45" fillId="12" borderId="12" xfId="0" applyFont="1" applyFill="1" applyBorder="1" applyAlignment="1">
      <alignment horizontal="center" vertical="center" wrapText="1"/>
    </xf>
    <xf numFmtId="0" fontId="86" fillId="13" borderId="4" xfId="2" applyFont="1" applyFill="1" applyBorder="1" applyAlignment="1">
      <alignment horizontal="center" vertical="center" wrapText="1"/>
    </xf>
    <xf numFmtId="0" fontId="39" fillId="13" borderId="4" xfId="10" applyFont="1" applyFill="1" applyBorder="1" applyAlignment="1">
      <alignment horizontal="justify" vertical="center" wrapText="1"/>
    </xf>
    <xf numFmtId="0" fontId="83" fillId="13" borderId="0" xfId="17" applyFont="1" applyFill="1" applyAlignment="1">
      <alignment horizontal="center" vertical="center"/>
    </xf>
    <xf numFmtId="0" fontId="44" fillId="13" borderId="4" xfId="18" applyFont="1" applyFill="1" applyBorder="1" applyAlignment="1">
      <alignment vertical="center" wrapText="1"/>
    </xf>
    <xf numFmtId="0" fontId="44" fillId="13" borderId="12" xfId="18" applyFont="1" applyFill="1" applyBorder="1" applyAlignment="1">
      <alignment vertical="center" wrapText="1"/>
    </xf>
    <xf numFmtId="0" fontId="44" fillId="13" borderId="6" xfId="18" applyFont="1" applyFill="1" applyBorder="1" applyAlignment="1">
      <alignment vertical="center" wrapText="1"/>
    </xf>
    <xf numFmtId="0" fontId="44" fillId="13" borderId="4" xfId="17" applyFont="1" applyFill="1" applyBorder="1" applyAlignment="1">
      <alignment vertical="center" wrapText="1"/>
    </xf>
    <xf numFmtId="0" fontId="43" fillId="14" borderId="10" xfId="18" applyFont="1" applyFill="1" applyBorder="1" applyAlignment="1">
      <alignment horizontal="center" vertical="center" wrapText="1"/>
    </xf>
    <xf numFmtId="0" fontId="83" fillId="13" borderId="4" xfId="17" applyFont="1" applyFill="1" applyBorder="1" applyAlignment="1">
      <alignment horizontal="center" vertical="center"/>
    </xf>
    <xf numFmtId="2" fontId="42" fillId="0" borderId="4" xfId="18" applyNumberFormat="1" applyFont="1" applyFill="1" applyBorder="1" applyAlignment="1">
      <alignment horizontal="center" vertical="center"/>
    </xf>
    <xf numFmtId="14" fontId="41" fillId="13" borderId="4" xfId="18" applyNumberFormat="1" applyFont="1" applyFill="1" applyBorder="1" applyAlignment="1">
      <alignment horizontal="center" vertical="center" wrapText="1"/>
    </xf>
    <xf numFmtId="2" fontId="39" fillId="13" borderId="4" xfId="18" applyNumberFormat="1" applyFont="1" applyFill="1" applyBorder="1" applyAlignment="1">
      <alignment horizontal="center" vertical="center"/>
    </xf>
    <xf numFmtId="1" fontId="39" fillId="13" borderId="4" xfId="18" applyNumberFormat="1" applyFont="1" applyFill="1" applyBorder="1" applyAlignment="1">
      <alignment horizontal="center" vertical="center"/>
    </xf>
    <xf numFmtId="0" fontId="39" fillId="13" borderId="4" xfId="18" applyFont="1" applyFill="1" applyBorder="1" applyAlignment="1">
      <alignment horizontal="center" vertical="center"/>
    </xf>
    <xf numFmtId="9" fontId="40" fillId="4" borderId="4" xfId="18" applyNumberFormat="1" applyFont="1" applyFill="1" applyBorder="1" applyAlignment="1">
      <alignment horizontal="center" vertical="center"/>
    </xf>
    <xf numFmtId="9" fontId="39" fillId="13" borderId="4" xfId="19" applyFont="1" applyFill="1" applyBorder="1" applyAlignment="1">
      <alignment horizontal="center" vertical="center"/>
    </xf>
    <xf numFmtId="9" fontId="110" fillId="13" borderId="4" xfId="19" applyFont="1" applyFill="1" applyBorder="1" applyAlignment="1">
      <alignment horizontal="center" vertical="center"/>
    </xf>
    <xf numFmtId="9" fontId="110" fillId="13" borderId="4" xfId="19" applyFont="1" applyFill="1" applyBorder="1" applyAlignment="1">
      <alignment horizontal="center" vertical="center" wrapText="1"/>
    </xf>
    <xf numFmtId="9" fontId="84" fillId="13" borderId="4" xfId="19" applyFont="1" applyFill="1" applyBorder="1" applyAlignment="1">
      <alignment horizontal="center" vertical="center"/>
    </xf>
    <xf numFmtId="0" fontId="23" fillId="13" borderId="4" xfId="17" applyFont="1" applyFill="1" applyBorder="1" applyAlignment="1">
      <alignment horizontal="center" vertical="center"/>
    </xf>
    <xf numFmtId="0" fontId="39" fillId="13" borderId="0" xfId="17" applyFont="1" applyFill="1" applyBorder="1" applyAlignment="1">
      <alignment horizontal="center" vertical="center"/>
    </xf>
    <xf numFmtId="0" fontId="83" fillId="13" borderId="0" xfId="17" applyFont="1" applyFill="1" applyBorder="1" applyAlignment="1">
      <alignment horizontal="center" vertical="center"/>
    </xf>
    <xf numFmtId="0" fontId="39" fillId="13" borderId="0" xfId="17" applyFont="1" applyFill="1" applyAlignment="1">
      <alignment horizontal="center" vertical="center"/>
    </xf>
    <xf numFmtId="2" fontId="52" fillId="24" borderId="5" xfId="5" applyNumberFormat="1" applyFont="1" applyFill="1" applyBorder="1" applyAlignment="1">
      <alignment vertical="top"/>
    </xf>
    <xf numFmtId="2" fontId="52" fillId="24" borderId="12" xfId="5" applyNumberFormat="1" applyFont="1" applyFill="1" applyBorder="1" applyAlignment="1">
      <alignment vertical="top"/>
    </xf>
    <xf numFmtId="2" fontId="52" fillId="24" borderId="6" xfId="5" applyNumberFormat="1" applyFont="1" applyFill="1" applyBorder="1" applyAlignment="1">
      <alignment vertical="top"/>
    </xf>
    <xf numFmtId="1" fontId="23" fillId="0" borderId="4" xfId="5" applyNumberFormat="1" applyFill="1" applyBorder="1" applyAlignment="1"/>
    <xf numFmtId="9" fontId="44" fillId="0" borderId="4" xfId="14" applyFont="1" applyFill="1" applyBorder="1" applyAlignment="1">
      <alignment horizontal="center" vertical="center"/>
    </xf>
    <xf numFmtId="10" fontId="56" fillId="13" borderId="1" xfId="5" applyNumberFormat="1" applyFont="1" applyFill="1" applyBorder="1" applyAlignment="1">
      <alignment horizontal="center" vertical="center" wrapText="1"/>
    </xf>
    <xf numFmtId="0" fontId="103" fillId="0" borderId="4" xfId="0" applyFont="1" applyBorder="1" applyAlignment="1">
      <alignment horizontal="justify" vertical="center"/>
    </xf>
    <xf numFmtId="0" fontId="23" fillId="0" borderId="4" xfId="0" applyFont="1" applyBorder="1" applyAlignment="1">
      <alignment vertical="center" wrapText="1"/>
    </xf>
    <xf numFmtId="0" fontId="83" fillId="13" borderId="4" xfId="20" applyFont="1" applyFill="1" applyBorder="1" applyAlignment="1">
      <alignment horizontal="justify" vertical="center" wrapText="1"/>
    </xf>
    <xf numFmtId="0" fontId="92" fillId="0" borderId="4" xfId="20" applyFont="1" applyBorder="1" applyAlignment="1">
      <alignment horizontal="justify" vertical="center" wrapText="1"/>
    </xf>
    <xf numFmtId="0" fontId="40" fillId="0" borderId="4" xfId="0" applyFont="1" applyBorder="1" applyAlignment="1">
      <alignment horizontal="justify" vertical="center" wrapText="1"/>
    </xf>
    <xf numFmtId="0" fontId="40" fillId="0" borderId="4" xfId="0" applyFont="1" applyBorder="1" applyAlignment="1">
      <alignment horizontal="left" vertical="center" wrapText="1"/>
    </xf>
    <xf numFmtId="0" fontId="52" fillId="13" borderId="4" xfId="6" applyFont="1" applyFill="1" applyBorder="1" applyAlignment="1">
      <alignment horizontal="left" vertical="center" wrapText="1"/>
    </xf>
    <xf numFmtId="0" fontId="103" fillId="0" borderId="4" xfId="0" applyFont="1" applyBorder="1" applyAlignment="1">
      <alignment horizontal="justify" vertical="center" wrapText="1"/>
    </xf>
    <xf numFmtId="0" fontId="103" fillId="0" borderId="0" xfId="0" applyFont="1" applyAlignment="1">
      <alignment horizontal="justify" vertical="center" wrapText="1"/>
    </xf>
    <xf numFmtId="0" fontId="28" fillId="0" borderId="0" xfId="5" applyFont="1" applyFill="1" applyBorder="1" applyAlignment="1" applyProtection="1">
      <alignment horizontal="center" vertical="center" wrapText="1"/>
    </xf>
    <xf numFmtId="0" fontId="51" fillId="14" borderId="4" xfId="5" applyFont="1" applyFill="1" applyBorder="1" applyAlignment="1">
      <alignment horizontal="center" vertical="center" wrapText="1"/>
    </xf>
    <xf numFmtId="0" fontId="56" fillId="0" borderId="4" xfId="5" applyFont="1" applyFill="1" applyBorder="1" applyAlignment="1">
      <alignment horizontal="center" vertical="center" wrapText="1"/>
    </xf>
    <xf numFmtId="0" fontId="23" fillId="0" borderId="0" xfId="5" applyFont="1" applyFill="1" applyBorder="1" applyAlignment="1">
      <alignment horizontal="center" vertical="center"/>
    </xf>
    <xf numFmtId="0" fontId="23" fillId="0" borderId="0" xfId="5" applyFont="1" applyFill="1" applyBorder="1" applyAlignment="1">
      <alignment horizontal="center" vertical="center" wrapText="1"/>
    </xf>
    <xf numFmtId="0" fontId="28" fillId="0" borderId="0" xfId="5" applyFont="1" applyFill="1" applyBorder="1" applyAlignment="1">
      <alignment horizontal="center" vertical="center"/>
    </xf>
    <xf numFmtId="0" fontId="22" fillId="0" borderId="4" xfId="5" applyFont="1" applyFill="1" applyBorder="1" applyAlignment="1">
      <alignment horizontal="center" vertical="center"/>
    </xf>
    <xf numFmtId="0" fontId="23" fillId="0" borderId="0" xfId="5" applyAlignment="1">
      <alignment horizontal="center" vertical="center" wrapText="1"/>
    </xf>
    <xf numFmtId="0" fontId="58" fillId="0" borderId="4" xfId="5" applyFont="1" applyFill="1" applyBorder="1" applyAlignment="1">
      <alignment horizontal="center" vertical="center"/>
    </xf>
    <xf numFmtId="0" fontId="23" fillId="0" borderId="0" xfId="5" applyBorder="1" applyAlignment="1">
      <alignment horizontal="center" vertical="center" wrapText="1"/>
    </xf>
    <xf numFmtId="0" fontId="23" fillId="0" borderId="14" xfId="5" applyFont="1" applyBorder="1" applyAlignment="1">
      <alignment horizontal="center" vertical="center" wrapText="1"/>
    </xf>
    <xf numFmtId="0" fontId="23" fillId="0" borderId="14" xfId="5" applyBorder="1" applyAlignment="1">
      <alignment horizontal="center" vertical="center" wrapText="1"/>
    </xf>
    <xf numFmtId="0" fontId="23" fillId="0" borderId="9" xfId="5" applyFill="1" applyBorder="1" applyAlignment="1">
      <alignment horizontal="center" vertical="center"/>
    </xf>
    <xf numFmtId="0" fontId="23" fillId="0" borderId="9" xfId="5" applyFont="1" applyBorder="1" applyAlignment="1">
      <alignment horizontal="center" vertical="center" wrapText="1"/>
    </xf>
    <xf numFmtId="0" fontId="21" fillId="0" borderId="4" xfId="5" applyFont="1" applyFill="1" applyBorder="1" applyAlignment="1">
      <alignment horizontal="center" vertical="center" wrapText="1"/>
    </xf>
    <xf numFmtId="0" fontId="28" fillId="0" borderId="25" xfId="5" applyFont="1" applyFill="1" applyBorder="1" applyAlignment="1" applyProtection="1">
      <alignment horizontal="center" vertical="center" wrapText="1"/>
    </xf>
    <xf numFmtId="0" fontId="28" fillId="0" borderId="24" xfId="5" applyFont="1" applyFill="1" applyBorder="1" applyAlignment="1" applyProtection="1">
      <alignment horizontal="center" vertical="center" wrapText="1"/>
    </xf>
    <xf numFmtId="0" fontId="23" fillId="0" borderId="4" xfId="5" applyBorder="1" applyAlignment="1">
      <alignment horizontal="center" vertical="center"/>
    </xf>
    <xf numFmtId="0" fontId="23" fillId="0" borderId="4" xfId="5" applyFont="1" applyFill="1" applyBorder="1" applyAlignment="1">
      <alignment horizontal="center" vertical="center" wrapText="1"/>
    </xf>
    <xf numFmtId="0" fontId="23" fillId="0" borderId="0" xfId="5" applyFont="1" applyAlignment="1">
      <alignment horizontal="justify" vertical="center"/>
    </xf>
    <xf numFmtId="0" fontId="21" fillId="30" borderId="4" xfId="5" applyFont="1" applyFill="1" applyBorder="1" applyAlignment="1">
      <alignment horizontal="justify" vertical="center" wrapText="1"/>
    </xf>
    <xf numFmtId="0" fontId="21" fillId="31" borderId="4" xfId="5" applyFont="1" applyFill="1" applyBorder="1" applyAlignment="1">
      <alignment horizontal="justify" vertical="center" wrapText="1"/>
    </xf>
    <xf numFmtId="0" fontId="21" fillId="31" borderId="4" xfId="5" applyFont="1" applyFill="1" applyBorder="1" applyAlignment="1">
      <alignment horizontal="center" vertical="center" wrapText="1"/>
    </xf>
    <xf numFmtId="0" fontId="23" fillId="13" borderId="4" xfId="5" applyFill="1" applyBorder="1" applyAlignment="1">
      <alignment horizontal="justify" vertical="center" wrapText="1"/>
    </xf>
    <xf numFmtId="0" fontId="23" fillId="0" borderId="0" xfId="5" applyAlignment="1">
      <alignment horizontal="center" vertical="center" wrapText="1"/>
    </xf>
    <xf numFmtId="0" fontId="50" fillId="16" borderId="4" xfId="5" applyFont="1" applyFill="1" applyBorder="1" applyAlignment="1">
      <alignment horizontal="center" vertical="center" wrapText="1"/>
    </xf>
    <xf numFmtId="0" fontId="23" fillId="0" borderId="1" xfId="5" applyFont="1" applyFill="1" applyBorder="1" applyAlignment="1">
      <alignment horizontal="center" vertical="center" wrapText="1"/>
    </xf>
    <xf numFmtId="0" fontId="52" fillId="0" borderId="4" xfId="5" applyFont="1" applyFill="1" applyBorder="1" applyAlignment="1">
      <alignment horizontal="center" vertical="center" wrapText="1"/>
    </xf>
    <xf numFmtId="0" fontId="23" fillId="0" borderId="4" xfId="5" applyFont="1" applyFill="1" applyBorder="1" applyAlignment="1">
      <alignment horizontal="center" vertical="center" wrapText="1"/>
    </xf>
    <xf numFmtId="0" fontId="23" fillId="13" borderId="1" xfId="5" applyFont="1" applyFill="1" applyBorder="1" applyAlignment="1">
      <alignment horizontal="center" vertical="center" wrapText="1"/>
    </xf>
    <xf numFmtId="0" fontId="45" fillId="12" borderId="6" xfId="0" applyFont="1" applyFill="1" applyBorder="1" applyAlignment="1">
      <alignment horizontal="center" vertical="center" wrapText="1"/>
    </xf>
    <xf numFmtId="0" fontId="112" fillId="13" borderId="4" xfId="18" applyFont="1" applyFill="1" applyBorder="1" applyAlignment="1">
      <alignment horizontal="center" vertical="center" wrapText="1"/>
    </xf>
    <xf numFmtId="9" fontId="23" fillId="13" borderId="4" xfId="9" applyFont="1" applyFill="1" applyBorder="1" applyAlignment="1">
      <alignment horizontal="center" vertical="center" wrapText="1"/>
    </xf>
    <xf numFmtId="0" fontId="83" fillId="13" borderId="4" xfId="3" applyFont="1" applyFill="1" applyBorder="1" applyAlignment="1">
      <alignment horizontal="justify" vertical="center" wrapText="1"/>
    </xf>
    <xf numFmtId="0" fontId="23" fillId="0" borderId="1" xfId="2" applyFont="1" applyFill="1" applyBorder="1" applyAlignment="1">
      <alignment horizontal="center" vertical="center" wrapText="1"/>
    </xf>
    <xf numFmtId="0" fontId="33" fillId="9" borderId="4" xfId="0" applyFont="1" applyFill="1" applyBorder="1" applyAlignment="1">
      <alignment horizontal="center" vertical="center" wrapText="1"/>
    </xf>
    <xf numFmtId="0" fontId="43" fillId="14" borderId="4" xfId="5" applyFont="1" applyFill="1" applyBorder="1" applyAlignment="1">
      <alignment horizontal="center" vertical="center" wrapText="1"/>
    </xf>
    <xf numFmtId="0" fontId="43" fillId="14" borderId="1" xfId="5" applyFont="1" applyFill="1" applyBorder="1" applyAlignment="1">
      <alignment horizontal="center" vertical="center" wrapText="1"/>
    </xf>
    <xf numFmtId="0" fontId="23" fillId="13" borderId="4" xfId="2" applyFont="1" applyFill="1" applyBorder="1" applyAlignment="1">
      <alignment horizontal="justify" vertical="center" wrapText="1"/>
    </xf>
    <xf numFmtId="0" fontId="23" fillId="13" borderId="4" xfId="2" applyFont="1" applyFill="1" applyBorder="1" applyAlignment="1">
      <alignment vertical="center" wrapText="1"/>
    </xf>
    <xf numFmtId="0" fontId="23" fillId="13" borderId="1" xfId="2" applyFont="1" applyFill="1" applyBorder="1" applyAlignment="1">
      <alignment horizontal="justify" vertical="center" wrapText="1"/>
    </xf>
    <xf numFmtId="0" fontId="62" fillId="19" borderId="19" xfId="5" applyFont="1" applyFill="1" applyBorder="1" applyAlignment="1" applyProtection="1">
      <alignment horizontal="center" vertical="center" wrapText="1"/>
      <protection locked="0"/>
    </xf>
    <xf numFmtId="0" fontId="62" fillId="19" borderId="5" xfId="5" applyFont="1" applyFill="1" applyBorder="1" applyAlignment="1">
      <alignment horizontal="center" vertical="center" wrapText="1"/>
    </xf>
    <xf numFmtId="0" fontId="62" fillId="19" borderId="35" xfId="5" applyFont="1" applyFill="1" applyBorder="1" applyAlignment="1">
      <alignment horizontal="center" vertical="center" wrapText="1"/>
    </xf>
    <xf numFmtId="0" fontId="62" fillId="13" borderId="6" xfId="5" applyFont="1" applyFill="1" applyBorder="1" applyAlignment="1">
      <alignment horizontal="center" vertical="center" wrapText="1"/>
    </xf>
    <xf numFmtId="0" fontId="62" fillId="13" borderId="6" xfId="7" applyFont="1" applyFill="1" applyBorder="1" applyAlignment="1">
      <alignment horizontal="center" vertical="center" wrapText="1"/>
    </xf>
    <xf numFmtId="0" fontId="62" fillId="6" borderId="1" xfId="5" applyFont="1" applyFill="1" applyBorder="1" applyAlignment="1" applyProtection="1">
      <alignment horizontal="center" vertical="center" wrapText="1"/>
      <protection locked="0"/>
    </xf>
    <xf numFmtId="0" fontId="62" fillId="6" borderId="10" xfId="5" applyFont="1" applyFill="1" applyBorder="1" applyAlignment="1" applyProtection="1">
      <alignment horizontal="center" vertical="center" wrapText="1"/>
      <protection locked="0"/>
    </xf>
    <xf numFmtId="0" fontId="62" fillId="6" borderId="51" xfId="5" applyFont="1" applyFill="1" applyBorder="1" applyAlignment="1">
      <alignment horizontal="center" vertical="center" wrapText="1"/>
    </xf>
    <xf numFmtId="0" fontId="62" fillId="13" borderId="51" xfId="5" applyFont="1" applyFill="1" applyBorder="1" applyAlignment="1">
      <alignment horizontal="center" vertical="center" wrapText="1"/>
    </xf>
    <xf numFmtId="0" fontId="62" fillId="13" borderId="48" xfId="5" applyFont="1" applyFill="1" applyBorder="1" applyAlignment="1">
      <alignment horizontal="center" vertical="center" wrapText="1"/>
    </xf>
    <xf numFmtId="0" fontId="0" fillId="0" borderId="4" xfId="0" applyBorder="1" applyAlignment="1">
      <alignment horizontal="center"/>
    </xf>
    <xf numFmtId="0" fontId="23" fillId="13" borderId="4" xfId="0" applyFont="1" applyFill="1" applyBorder="1" applyAlignment="1">
      <alignment horizontal="left" vertical="center" wrapText="1"/>
    </xf>
    <xf numFmtId="49" fontId="23" fillId="29" borderId="4" xfId="0" applyNumberFormat="1" applyFont="1" applyFill="1" applyBorder="1" applyAlignment="1">
      <alignment horizontal="center" vertical="center" wrapText="1"/>
    </xf>
    <xf numFmtId="14" fontId="106" fillId="29" borderId="4" xfId="0" applyNumberFormat="1" applyFont="1" applyFill="1" applyBorder="1" applyAlignment="1">
      <alignment horizontal="center" vertical="center" wrapText="1"/>
    </xf>
    <xf numFmtId="14" fontId="0" fillId="0" borderId="4" xfId="0" applyNumberFormat="1" applyBorder="1" applyAlignment="1">
      <alignment horizontal="center" vertical="center"/>
    </xf>
    <xf numFmtId="0" fontId="0" fillId="0" borderId="1" xfId="0" applyBorder="1" applyAlignment="1">
      <alignment horizontal="center"/>
    </xf>
    <xf numFmtId="0" fontId="23" fillId="29" borderId="0" xfId="0" applyFont="1" applyFill="1" applyBorder="1" applyAlignment="1">
      <alignment horizontal="center" vertical="center" wrapText="1"/>
    </xf>
    <xf numFmtId="14" fontId="0" fillId="0" borderId="1" xfId="0" applyNumberFormat="1" applyBorder="1" applyAlignment="1">
      <alignment horizontal="center" vertical="center"/>
    </xf>
    <xf numFmtId="14" fontId="23" fillId="0" borderId="4" xfId="0" applyNumberFormat="1" applyFont="1" applyBorder="1" applyAlignment="1">
      <alignment horizontal="center" vertical="center"/>
    </xf>
    <xf numFmtId="18" fontId="0" fillId="0" borderId="4" xfId="0" applyNumberFormat="1" applyBorder="1" applyAlignment="1">
      <alignment horizontal="center" vertical="center"/>
    </xf>
    <xf numFmtId="168" fontId="0" fillId="0" borderId="4" xfId="0" applyNumberFormat="1" applyBorder="1" applyAlignment="1">
      <alignment horizontal="center" vertical="center"/>
    </xf>
    <xf numFmtId="18" fontId="0" fillId="0" borderId="1" xfId="0" applyNumberFormat="1" applyBorder="1" applyAlignment="1">
      <alignment horizontal="center" vertical="center"/>
    </xf>
    <xf numFmtId="18" fontId="23" fillId="0" borderId="4" xfId="0" applyNumberFormat="1" applyFont="1" applyBorder="1" applyAlignment="1">
      <alignment horizontal="center" vertical="center"/>
    </xf>
    <xf numFmtId="0" fontId="23" fillId="0" borderId="4" xfId="5" applyBorder="1" applyAlignment="1">
      <alignment horizontal="justify"/>
    </xf>
    <xf numFmtId="0" fontId="23" fillId="0" borderId="4" xfId="5" applyFont="1" applyBorder="1" applyAlignment="1">
      <alignment horizontal="justify" vertical="center"/>
    </xf>
    <xf numFmtId="0" fontId="23" fillId="0" borderId="4" xfId="5" applyFont="1" applyBorder="1" applyAlignment="1">
      <alignment horizontal="justify"/>
    </xf>
    <xf numFmtId="0" fontId="23" fillId="0" borderId="10" xfId="5" applyFill="1" applyBorder="1" applyAlignment="1">
      <alignment horizontal="justify"/>
    </xf>
    <xf numFmtId="0" fontId="23" fillId="0" borderId="0" xfId="0" applyFont="1" applyAlignment="1">
      <alignment horizontal="justify"/>
    </xf>
    <xf numFmtId="0" fontId="23" fillId="0" borderId="10" xfId="5" applyFont="1" applyFill="1" applyBorder="1" applyAlignment="1">
      <alignment horizontal="justify" vertical="center"/>
    </xf>
    <xf numFmtId="0" fontId="23" fillId="0" borderId="4" xfId="5" applyFont="1" applyFill="1" applyBorder="1" applyAlignment="1">
      <alignment horizontal="justify" vertical="center"/>
    </xf>
    <xf numFmtId="0" fontId="0" fillId="0" borderId="4" xfId="0" applyBorder="1" applyAlignment="1">
      <alignment horizontal="justify" vertical="center"/>
    </xf>
    <xf numFmtId="0" fontId="23" fillId="0" borderId="4" xfId="0" applyFont="1" applyBorder="1" applyAlignment="1">
      <alignment horizontal="justify" vertical="center"/>
    </xf>
    <xf numFmtId="0" fontId="23" fillId="0" borderId="0" xfId="5" applyFont="1" applyFill="1" applyBorder="1" applyAlignment="1">
      <alignment horizontal="justify" vertical="center"/>
    </xf>
    <xf numFmtId="0" fontId="23" fillId="0" borderId="4" xfId="0" applyFont="1" applyBorder="1" applyAlignment="1">
      <alignment horizontal="justify" vertical="center" wrapText="1"/>
    </xf>
    <xf numFmtId="0" fontId="23" fillId="0" borderId="4" xfId="0" applyFont="1" applyBorder="1" applyAlignment="1">
      <alignment horizontal="justify"/>
    </xf>
    <xf numFmtId="0" fontId="23" fillId="0" borderId="4" xfId="0" applyFont="1" applyBorder="1" applyAlignment="1">
      <alignment horizontal="justify" wrapText="1"/>
    </xf>
    <xf numFmtId="0" fontId="28" fillId="19" borderId="4" xfId="5" applyFont="1" applyFill="1" applyBorder="1" applyAlignment="1">
      <alignment horizontal="center" vertical="center"/>
    </xf>
    <xf numFmtId="0" fontId="52" fillId="0" borderId="4" xfId="5" applyFont="1" applyFill="1" applyBorder="1" applyAlignment="1">
      <alignment horizontal="center" vertical="center" wrapText="1"/>
    </xf>
    <xf numFmtId="0" fontId="52" fillId="13" borderId="4" xfId="5" applyFont="1" applyFill="1" applyBorder="1" applyAlignment="1">
      <alignment horizontal="center" vertical="center" wrapText="1"/>
    </xf>
    <xf numFmtId="0" fontId="23" fillId="0" borderId="4" xfId="5" applyFill="1" applyBorder="1" applyAlignment="1">
      <alignment horizontal="center"/>
    </xf>
    <xf numFmtId="0" fontId="52" fillId="13" borderId="4" xfId="0" applyFont="1" applyFill="1" applyBorder="1" applyAlignment="1">
      <alignment horizontal="justify" vertical="center"/>
    </xf>
    <xf numFmtId="0" fontId="52" fillId="13" borderId="1" xfId="0" applyFont="1" applyFill="1" applyBorder="1" applyAlignment="1">
      <alignment horizontal="justify" vertical="center"/>
    </xf>
    <xf numFmtId="0" fontId="52" fillId="13" borderId="1" xfId="0" applyFont="1" applyFill="1" applyBorder="1" applyAlignment="1">
      <alignment horizontal="justify" vertical="center" wrapText="1"/>
    </xf>
    <xf numFmtId="0" fontId="52" fillId="13" borderId="4" xfId="0" applyFont="1" applyFill="1" applyBorder="1" applyAlignment="1">
      <alignment horizontal="justify" vertical="center" wrapText="1"/>
    </xf>
    <xf numFmtId="0" fontId="52" fillId="13" borderId="11" xfId="0" applyFont="1" applyFill="1" applyBorder="1" applyAlignment="1">
      <alignment horizontal="justify" vertical="center" wrapText="1"/>
    </xf>
    <xf numFmtId="0" fontId="52" fillId="13" borderId="4" xfId="0" applyFont="1" applyFill="1" applyBorder="1" applyAlignment="1">
      <alignment horizontal="center" vertical="center" wrapText="1"/>
    </xf>
    <xf numFmtId="0" fontId="113" fillId="13" borderId="4" xfId="0" applyFont="1" applyFill="1" applyBorder="1" applyAlignment="1">
      <alignment horizontal="center" vertical="center"/>
    </xf>
    <xf numFmtId="14" fontId="52" fillId="13" borderId="4" xfId="0" applyNumberFormat="1" applyFont="1" applyFill="1" applyBorder="1" applyAlignment="1">
      <alignment horizontal="justify" vertical="center" wrapText="1"/>
    </xf>
    <xf numFmtId="0" fontId="26" fillId="0" borderId="5" xfId="0" applyFont="1" applyFill="1" applyBorder="1" applyAlignment="1">
      <alignment horizontal="justify" vertical="center" wrapText="1"/>
    </xf>
    <xf numFmtId="0" fontId="23" fillId="0" borderId="16" xfId="0" applyFont="1" applyFill="1" applyBorder="1" applyAlignment="1">
      <alignment horizontal="justify" vertical="center" wrapText="1"/>
    </xf>
    <xf numFmtId="0" fontId="23" fillId="0" borderId="5" xfId="0" applyFont="1" applyFill="1" applyBorder="1" applyAlignment="1">
      <alignment horizontal="justify" vertical="center" wrapText="1"/>
    </xf>
    <xf numFmtId="0" fontId="23" fillId="0" borderId="4" xfId="0" applyFont="1" applyFill="1" applyBorder="1" applyAlignment="1">
      <alignment vertical="center" wrapText="1"/>
    </xf>
    <xf numFmtId="14" fontId="83" fillId="13" borderId="4" xfId="0" applyNumberFormat="1" applyFont="1" applyFill="1" applyBorder="1" applyAlignment="1" applyProtection="1">
      <alignment horizontal="center" vertical="center"/>
      <protection locked="0"/>
    </xf>
    <xf numFmtId="0" fontId="23" fillId="0" borderId="0" xfId="5" applyAlignment="1">
      <alignment horizontal="center" vertical="center" wrapText="1"/>
    </xf>
    <xf numFmtId="0" fontId="23" fillId="0" borderId="4" xfId="5" applyBorder="1" applyAlignment="1">
      <alignment horizontal="center" vertical="center"/>
    </xf>
    <xf numFmtId="0" fontId="112" fillId="13" borderId="4" xfId="0" applyFont="1" applyFill="1" applyBorder="1" applyAlignment="1">
      <alignment horizontal="center" vertical="center" wrapText="1"/>
    </xf>
    <xf numFmtId="0" fontId="112" fillId="13" borderId="4" xfId="0" applyFont="1" applyFill="1" applyBorder="1" applyAlignment="1">
      <alignment horizontal="center" vertical="center"/>
    </xf>
    <xf numFmtId="0" fontId="44" fillId="13" borderId="4" xfId="17" applyFont="1" applyFill="1" applyBorder="1" applyAlignment="1">
      <alignment horizontal="center" vertical="center" wrapText="1"/>
    </xf>
    <xf numFmtId="9" fontId="83" fillId="13" borderId="4" xfId="11" applyFont="1" applyFill="1" applyBorder="1" applyAlignment="1">
      <alignment horizontal="center" vertical="center" wrapText="1"/>
    </xf>
    <xf numFmtId="0" fontId="109" fillId="0" borderId="4" xfId="0" applyFont="1" applyBorder="1" applyAlignment="1">
      <alignment horizontal="justify" vertical="center" wrapText="1"/>
    </xf>
    <xf numFmtId="0" fontId="16" fillId="0" borderId="4" xfId="18" applyBorder="1"/>
    <xf numFmtId="0" fontId="86" fillId="13" borderId="4" xfId="17" applyFont="1" applyFill="1" applyBorder="1" applyAlignment="1">
      <alignment horizontal="center" vertical="center"/>
    </xf>
    <xf numFmtId="0" fontId="23" fillId="0" borderId="4" xfId="0" applyFont="1" applyFill="1" applyBorder="1" applyAlignment="1">
      <alignment horizontal="center" vertical="center"/>
    </xf>
    <xf numFmtId="0" fontId="23" fillId="0" borderId="1" xfId="0" applyFont="1" applyFill="1" applyBorder="1" applyAlignment="1">
      <alignment horizontal="center" vertical="center"/>
    </xf>
    <xf numFmtId="0" fontId="39" fillId="13" borderId="10" xfId="17" applyFont="1" applyFill="1" applyBorder="1" applyAlignment="1">
      <alignment horizontal="center" vertical="center"/>
    </xf>
    <xf numFmtId="14" fontId="23" fillId="0" borderId="4" xfId="0" applyNumberFormat="1" applyFont="1" applyFill="1" applyBorder="1" applyAlignment="1">
      <alignment horizontal="center" vertical="center" wrapText="1"/>
    </xf>
    <xf numFmtId="14" fontId="23" fillId="0" borderId="4" xfId="0" applyNumberFormat="1" applyFont="1" applyFill="1" applyBorder="1" applyAlignment="1">
      <alignment horizontal="justify" vertical="center" wrapText="1"/>
    </xf>
    <xf numFmtId="14" fontId="23" fillId="0" borderId="1" xfId="0" applyNumberFormat="1" applyFont="1" applyFill="1" applyBorder="1" applyAlignment="1">
      <alignment horizontal="center" vertical="center" wrapText="1"/>
    </xf>
    <xf numFmtId="14" fontId="23" fillId="0" borderId="1" xfId="0" applyNumberFormat="1" applyFont="1" applyFill="1" applyBorder="1" applyAlignment="1">
      <alignment horizontal="justify" vertical="center" wrapText="1"/>
    </xf>
    <xf numFmtId="0" fontId="83" fillId="13" borderId="11" xfId="17" applyFont="1" applyFill="1" applyBorder="1" applyAlignment="1">
      <alignment horizontal="center" vertical="center"/>
    </xf>
    <xf numFmtId="0" fontId="83" fillId="13" borderId="11" xfId="17" applyFont="1" applyFill="1" applyBorder="1" applyAlignment="1">
      <alignment horizontal="center" vertical="center" wrapText="1"/>
    </xf>
    <xf numFmtId="0" fontId="23" fillId="13" borderId="11" xfId="2" applyFont="1" applyFill="1" applyBorder="1" applyAlignment="1">
      <alignment horizontal="center" vertical="center" wrapText="1"/>
    </xf>
    <xf numFmtId="0" fontId="83" fillId="13" borderId="10" xfId="17" applyFont="1" applyFill="1" applyBorder="1" applyAlignment="1">
      <alignment horizontal="center" vertical="center"/>
    </xf>
    <xf numFmtId="0" fontId="23" fillId="13" borderId="10" xfId="17" applyFont="1" applyFill="1" applyBorder="1" applyAlignment="1">
      <alignment horizontal="center" vertical="center"/>
    </xf>
    <xf numFmtId="2" fontId="23" fillId="0" borderId="4" xfId="18" applyNumberFormat="1" applyFont="1" applyFill="1" applyBorder="1" applyAlignment="1">
      <alignment horizontal="center" vertical="center"/>
    </xf>
    <xf numFmtId="14" fontId="23" fillId="13" borderId="4" xfId="18" applyNumberFormat="1" applyFont="1" applyFill="1" applyBorder="1" applyAlignment="1">
      <alignment horizontal="center" vertical="center" wrapText="1"/>
    </xf>
    <xf numFmtId="2" fontId="28" fillId="13" borderId="4" xfId="18" applyNumberFormat="1" applyFont="1" applyFill="1" applyBorder="1" applyAlignment="1">
      <alignment horizontal="center" vertical="center"/>
    </xf>
    <xf numFmtId="1" fontId="28" fillId="13" borderId="4" xfId="18" applyNumberFormat="1" applyFont="1" applyFill="1" applyBorder="1" applyAlignment="1">
      <alignment horizontal="center" vertical="center"/>
    </xf>
    <xf numFmtId="0" fontId="28" fillId="13" borderId="4" xfId="18" applyFont="1" applyFill="1" applyBorder="1" applyAlignment="1">
      <alignment horizontal="center" vertical="center"/>
    </xf>
    <xf numFmtId="9" fontId="23" fillId="4" borderId="4" xfId="18" applyNumberFormat="1" applyFont="1" applyFill="1" applyBorder="1" applyAlignment="1">
      <alignment horizontal="center" vertical="center"/>
    </xf>
    <xf numFmtId="9" fontId="28" fillId="13" borderId="4" xfId="19" applyFont="1" applyFill="1" applyBorder="1" applyAlignment="1">
      <alignment horizontal="center" vertical="center"/>
    </xf>
    <xf numFmtId="0" fontId="26" fillId="0" borderId="4" xfId="18" applyFont="1" applyBorder="1"/>
    <xf numFmtId="0" fontId="67" fillId="0" borderId="4" xfId="18" applyFont="1" applyFill="1" applyBorder="1" applyAlignment="1">
      <alignment vertical="center"/>
    </xf>
    <xf numFmtId="2" fontId="23" fillId="0" borderId="1" xfId="18" applyNumberFormat="1" applyFont="1" applyFill="1" applyBorder="1" applyAlignment="1">
      <alignment horizontal="center" vertical="center"/>
    </xf>
    <xf numFmtId="2" fontId="28" fillId="13" borderId="1" xfId="18" applyNumberFormat="1" applyFont="1" applyFill="1" applyBorder="1" applyAlignment="1">
      <alignment horizontal="center" vertical="center"/>
    </xf>
    <xf numFmtId="1" fontId="28" fillId="13" borderId="1" xfId="18" applyNumberFormat="1" applyFont="1" applyFill="1" applyBorder="1" applyAlignment="1">
      <alignment horizontal="center" vertical="center"/>
    </xf>
    <xf numFmtId="0" fontId="28" fillId="13" borderId="0" xfId="17" applyFont="1" applyFill="1" applyAlignment="1">
      <alignment horizontal="center" vertical="center"/>
    </xf>
    <xf numFmtId="0" fontId="23" fillId="13" borderId="0" xfId="17" applyFont="1" applyFill="1" applyAlignment="1">
      <alignment horizontal="center" vertical="center"/>
    </xf>
    <xf numFmtId="9" fontId="28" fillId="4" borderId="4" xfId="18" applyNumberFormat="1" applyFont="1" applyFill="1" applyBorder="1" applyAlignment="1">
      <alignment horizontal="center" vertical="center"/>
    </xf>
    <xf numFmtId="0" fontId="28" fillId="13" borderId="4" xfId="17" applyFont="1" applyFill="1" applyBorder="1" applyAlignment="1">
      <alignment horizontal="center" vertical="center" wrapText="1"/>
    </xf>
    <xf numFmtId="0" fontId="21" fillId="0" borderId="4" xfId="0" applyFont="1" applyBorder="1" applyAlignment="1">
      <alignment horizontal="left" vertical="center"/>
    </xf>
    <xf numFmtId="0" fontId="21" fillId="0" borderId="4" xfId="0" applyFont="1" applyBorder="1" applyAlignment="1">
      <alignment horizontal="center" vertical="center"/>
    </xf>
    <xf numFmtId="0" fontId="21" fillId="0" borderId="4" xfId="0" applyFont="1" applyBorder="1" applyAlignment="1">
      <alignment horizontal="left" vertical="center" wrapText="1"/>
    </xf>
    <xf numFmtId="9" fontId="21" fillId="0" borderId="4" xfId="0" applyNumberFormat="1" applyFont="1" applyBorder="1" applyAlignment="1">
      <alignment horizontal="left" vertical="center"/>
    </xf>
    <xf numFmtId="0" fontId="23" fillId="0" borderId="0" xfId="5" applyFont="1" applyFill="1" applyBorder="1" applyAlignment="1">
      <alignment horizontal="center" vertical="center" wrapText="1"/>
    </xf>
    <xf numFmtId="0" fontId="50" fillId="16" borderId="5" xfId="5" applyFont="1" applyFill="1" applyBorder="1" applyAlignment="1">
      <alignment horizontal="center" vertical="center" wrapText="1"/>
    </xf>
    <xf numFmtId="0" fontId="52" fillId="0" borderId="4" xfId="5" applyFont="1" applyFill="1" applyBorder="1" applyAlignment="1">
      <alignment horizontal="center" vertical="center" wrapText="1"/>
    </xf>
    <xf numFmtId="14" fontId="23" fillId="0" borderId="4" xfId="5" applyNumberFormat="1" applyFont="1" applyFill="1" applyBorder="1" applyAlignment="1">
      <alignment horizontal="center" vertical="center" wrapText="1"/>
    </xf>
    <xf numFmtId="14" fontId="23" fillId="13" borderId="1" xfId="5" applyNumberFormat="1" applyFont="1" applyFill="1" applyBorder="1" applyAlignment="1">
      <alignment horizontal="center" vertical="center" wrapText="1"/>
    </xf>
    <xf numFmtId="0" fontId="38" fillId="12" borderId="11" xfId="0" applyFont="1" applyFill="1" applyBorder="1" applyAlignment="1">
      <alignment horizontal="center" vertical="center"/>
    </xf>
    <xf numFmtId="1" fontId="23" fillId="0" borderId="11" xfId="5" applyNumberFormat="1" applyBorder="1" applyAlignment="1">
      <alignment horizontal="center" vertical="center"/>
    </xf>
    <xf numFmtId="2" fontId="23" fillId="0" borderId="11" xfId="5" applyNumberFormat="1" applyBorder="1" applyAlignment="1">
      <alignment horizontal="center" vertical="center"/>
    </xf>
    <xf numFmtId="9" fontId="35" fillId="4" borderId="11" xfId="0" applyNumberFormat="1" applyFont="1" applyFill="1" applyBorder="1" applyAlignment="1">
      <alignment horizontal="center" vertical="center"/>
    </xf>
    <xf numFmtId="0" fontId="36" fillId="12" borderId="11" xfId="0" applyFont="1" applyFill="1" applyBorder="1" applyAlignment="1">
      <alignment vertical="center"/>
    </xf>
    <xf numFmtId="15" fontId="23" fillId="13" borderId="4" xfId="5" applyNumberFormat="1" applyFont="1" applyFill="1" applyBorder="1" applyAlignment="1">
      <alignment horizontal="center" vertical="center" wrapText="1"/>
    </xf>
    <xf numFmtId="1" fontId="23" fillId="13" borderId="4" xfId="5" applyNumberFormat="1" applyFont="1" applyFill="1" applyBorder="1" applyAlignment="1">
      <alignment horizontal="center" vertical="center" wrapText="1"/>
    </xf>
    <xf numFmtId="0" fontId="23" fillId="0" borderId="1" xfId="2" applyFont="1" applyFill="1" applyBorder="1" applyAlignment="1">
      <alignment horizontal="justify" vertical="center" wrapText="1"/>
    </xf>
    <xf numFmtId="0" fontId="23" fillId="0" borderId="4" xfId="2" applyFont="1" applyFill="1" applyBorder="1" applyAlignment="1">
      <alignment horizontal="justify" vertical="center" wrapText="1"/>
    </xf>
    <xf numFmtId="0" fontId="44" fillId="13" borderId="4" xfId="17" applyFont="1" applyFill="1" applyBorder="1" applyAlignment="1">
      <alignment horizontal="center" vertical="center" wrapText="1"/>
    </xf>
    <xf numFmtId="1" fontId="39" fillId="13" borderId="4" xfId="24" applyNumberFormat="1" applyFont="1" applyFill="1" applyBorder="1" applyAlignment="1">
      <alignment horizontal="center" vertical="center"/>
    </xf>
    <xf numFmtId="9" fontId="39" fillId="13" borderId="4" xfId="25" applyFont="1" applyFill="1" applyBorder="1" applyAlignment="1">
      <alignment horizontal="center" vertical="center"/>
    </xf>
    <xf numFmtId="0" fontId="13" fillId="0" borderId="0" xfId="26" applyAlignment="1">
      <alignment wrapText="1"/>
    </xf>
    <xf numFmtId="0" fontId="44" fillId="13" borderId="4" xfId="26" applyFont="1" applyFill="1" applyBorder="1" applyAlignment="1">
      <alignment horizontal="center" vertical="center" wrapText="1"/>
    </xf>
    <xf numFmtId="1" fontId="44" fillId="13" borderId="4" xfId="26" applyNumberFormat="1" applyFont="1" applyFill="1" applyBorder="1" applyAlignment="1">
      <alignment vertical="center" wrapText="1"/>
    </xf>
    <xf numFmtId="0" fontId="43" fillId="14" borderId="1" xfId="26" applyFont="1" applyFill="1" applyBorder="1" applyAlignment="1">
      <alignment horizontal="center" vertical="center" wrapText="1"/>
    </xf>
    <xf numFmtId="0" fontId="43" fillId="14" borderId="10" xfId="26" applyFont="1" applyFill="1" applyBorder="1" applyAlignment="1">
      <alignment horizontal="center" vertical="center" wrapText="1"/>
    </xf>
    <xf numFmtId="0" fontId="83" fillId="13" borderId="4" xfId="26" applyFont="1" applyFill="1" applyBorder="1" applyAlignment="1">
      <alignment horizontal="center" vertical="center" wrapText="1"/>
    </xf>
    <xf numFmtId="0" fontId="83" fillId="13" borderId="4" xfId="26" applyFont="1" applyFill="1" applyBorder="1" applyAlignment="1">
      <alignment horizontal="justify" vertical="center" wrapText="1"/>
    </xf>
    <xf numFmtId="14" fontId="23" fillId="0" borderId="4" xfId="26" applyNumberFormat="1" applyFont="1" applyFill="1" applyBorder="1" applyAlignment="1">
      <alignment horizontal="center" vertical="center" wrapText="1"/>
    </xf>
    <xf numFmtId="1" fontId="39" fillId="13" borderId="4" xfId="26" applyNumberFormat="1" applyFont="1" applyFill="1" applyBorder="1" applyAlignment="1">
      <alignment horizontal="center" vertical="center" wrapText="1"/>
    </xf>
    <xf numFmtId="0" fontId="39" fillId="13" borderId="4" xfId="26" applyFont="1" applyFill="1" applyBorder="1" applyAlignment="1">
      <alignment horizontal="center" vertical="center" wrapText="1"/>
    </xf>
    <xf numFmtId="9" fontId="40" fillId="4" borderId="4" xfId="26" applyNumberFormat="1" applyFont="1" applyFill="1" applyBorder="1" applyAlignment="1">
      <alignment horizontal="center" vertical="center"/>
    </xf>
    <xf numFmtId="0" fontId="81" fillId="0" borderId="4" xfId="26" applyFont="1" applyBorder="1" applyAlignment="1">
      <alignment horizontal="left" vertical="center" wrapText="1"/>
    </xf>
    <xf numFmtId="14" fontId="23" fillId="0" borderId="1" xfId="26" applyNumberFormat="1" applyFont="1" applyFill="1" applyBorder="1" applyAlignment="1">
      <alignment horizontal="center" vertical="center" wrapText="1"/>
    </xf>
    <xf numFmtId="0" fontId="81" fillId="0" borderId="4" xfId="26" applyFont="1" applyBorder="1" applyAlignment="1">
      <alignment vertical="center" wrapText="1"/>
    </xf>
    <xf numFmtId="0" fontId="13" fillId="0" borderId="4" xfId="26" applyBorder="1" applyAlignment="1">
      <alignment vertical="center" wrapText="1"/>
    </xf>
    <xf numFmtId="0" fontId="13" fillId="0" borderId="4" xfId="26" applyBorder="1" applyAlignment="1">
      <alignment horizontal="center" vertical="center" wrapText="1"/>
    </xf>
    <xf numFmtId="0" fontId="23" fillId="0" borderId="4" xfId="26" applyFont="1" applyFill="1" applyBorder="1" applyAlignment="1">
      <alignment horizontal="justify" vertical="center" wrapText="1"/>
    </xf>
    <xf numFmtId="0" fontId="23" fillId="0" borderId="4" xfId="26" applyFont="1" applyFill="1" applyBorder="1" applyAlignment="1">
      <alignment horizontal="center" vertical="center" wrapText="1"/>
    </xf>
    <xf numFmtId="14" fontId="23" fillId="0" borderId="1" xfId="26" applyNumberFormat="1" applyFont="1" applyFill="1" applyBorder="1" applyAlignment="1">
      <alignment vertical="center" wrapText="1"/>
    </xf>
    <xf numFmtId="1" fontId="39" fillId="13" borderId="1" xfId="26" applyNumberFormat="1" applyFont="1" applyFill="1" applyBorder="1" applyAlignment="1">
      <alignment horizontal="center" vertical="center" wrapText="1"/>
    </xf>
    <xf numFmtId="14" fontId="83" fillId="13" borderId="11" xfId="26" applyNumberFormat="1" applyFont="1" applyFill="1" applyBorder="1" applyAlignment="1">
      <alignment horizontal="center" vertical="center" wrapText="1"/>
    </xf>
    <xf numFmtId="0" fontId="13" fillId="0" borderId="4" xfId="26" applyFont="1" applyBorder="1" applyAlignment="1">
      <alignment vertical="center" wrapText="1"/>
    </xf>
    <xf numFmtId="0" fontId="23" fillId="0" borderId="30" xfId="5" applyFont="1" applyBorder="1" applyAlignment="1">
      <alignment horizontal="justify" vertical="center" wrapText="1"/>
    </xf>
    <xf numFmtId="9" fontId="23" fillId="0" borderId="4" xfId="26" applyNumberFormat="1" applyFont="1" applyFill="1" applyBorder="1" applyAlignment="1">
      <alignment horizontal="center" vertical="center"/>
    </xf>
    <xf numFmtId="1" fontId="39" fillId="0" borderId="1" xfId="26" applyNumberFormat="1" applyFont="1" applyFill="1" applyBorder="1" applyAlignment="1">
      <alignment horizontal="center" vertical="center" wrapText="1"/>
    </xf>
    <xf numFmtId="14" fontId="83" fillId="13" borderId="4" xfId="26" applyNumberFormat="1" applyFont="1" applyFill="1" applyBorder="1" applyAlignment="1">
      <alignment horizontal="center" vertical="center" wrapText="1"/>
    </xf>
    <xf numFmtId="0" fontId="23" fillId="0" borderId="31" xfId="5" applyFont="1" applyBorder="1" applyAlignment="1">
      <alignment horizontal="justify" vertical="center" wrapText="1"/>
    </xf>
    <xf numFmtId="0" fontId="23" fillId="0" borderId="4" xfId="26" applyFont="1" applyFill="1" applyBorder="1" applyAlignment="1">
      <alignment horizontal="center" vertical="center"/>
    </xf>
    <xf numFmtId="0" fontId="81" fillId="0" borderId="4" xfId="26" applyFont="1" applyBorder="1" applyAlignment="1">
      <alignment wrapText="1"/>
    </xf>
    <xf numFmtId="9" fontId="23" fillId="0" borderId="4" xfId="26" applyNumberFormat="1" applyFont="1" applyFill="1" applyBorder="1" applyAlignment="1">
      <alignment horizontal="center" vertical="center" wrapText="1"/>
    </xf>
    <xf numFmtId="14" fontId="23" fillId="0" borderId="4" xfId="26" applyNumberFormat="1" applyFont="1" applyFill="1" applyBorder="1" applyAlignment="1">
      <alignment horizontal="center" vertical="center"/>
    </xf>
    <xf numFmtId="9" fontId="83" fillId="13" borderId="4" xfId="26" applyNumberFormat="1" applyFont="1" applyFill="1" applyBorder="1" applyAlignment="1">
      <alignment horizontal="center" vertical="center" wrapText="1"/>
    </xf>
    <xf numFmtId="0" fontId="13" fillId="0" borderId="4" xfId="26" applyBorder="1" applyAlignment="1">
      <alignment wrapText="1"/>
    </xf>
    <xf numFmtId="0" fontId="23" fillId="0" borderId="1" xfId="26" applyFont="1" applyFill="1" applyBorder="1" applyAlignment="1">
      <alignment horizontal="justify" vertical="center" wrapText="1"/>
    </xf>
    <xf numFmtId="9" fontId="23" fillId="0" borderId="1" xfId="26" applyNumberFormat="1" applyFont="1" applyFill="1" applyBorder="1" applyAlignment="1">
      <alignment horizontal="center" vertical="center" wrapText="1"/>
    </xf>
    <xf numFmtId="14" fontId="23" fillId="0" borderId="1" xfId="26" applyNumberFormat="1" applyFont="1" applyFill="1" applyBorder="1" applyAlignment="1">
      <alignment horizontal="center" vertical="center"/>
    </xf>
    <xf numFmtId="0" fontId="13" fillId="0" borderId="4" xfId="26" applyFont="1" applyBorder="1" applyAlignment="1">
      <alignment wrapText="1"/>
    </xf>
    <xf numFmtId="0" fontId="83" fillId="13" borderId="1" xfId="26" applyFont="1" applyFill="1" applyBorder="1" applyAlignment="1">
      <alignment horizontal="center" vertical="center" wrapText="1"/>
    </xf>
    <xf numFmtId="0" fontId="39" fillId="13" borderId="1" xfId="26" applyFont="1" applyFill="1" applyBorder="1" applyAlignment="1">
      <alignment horizontal="center" vertical="center" wrapText="1"/>
    </xf>
    <xf numFmtId="0" fontId="38" fillId="12" borderId="4" xfId="26" applyFont="1" applyFill="1" applyBorder="1" applyAlignment="1">
      <alignment horizontal="center" vertical="center"/>
    </xf>
    <xf numFmtId="0" fontId="37" fillId="12" borderId="4" xfId="26" applyFont="1" applyFill="1" applyBorder="1" applyAlignment="1">
      <alignment horizontal="center" vertical="center"/>
    </xf>
    <xf numFmtId="0" fontId="13" fillId="0" borderId="4" xfId="26" applyBorder="1"/>
    <xf numFmtId="0" fontId="36" fillId="12" borderId="4" xfId="26" applyFont="1" applyFill="1" applyBorder="1" applyAlignment="1">
      <alignment horizontal="center" vertical="center"/>
    </xf>
    <xf numFmtId="9" fontId="35" fillId="4" borderId="4" xfId="26" applyNumberFormat="1" applyFont="1" applyFill="1" applyBorder="1" applyAlignment="1">
      <alignment horizontal="center" vertical="center"/>
    </xf>
    <xf numFmtId="0" fontId="83" fillId="13" borderId="4" xfId="27" applyFont="1" applyFill="1" applyBorder="1" applyAlignment="1">
      <alignment horizontal="justify" vertical="center"/>
    </xf>
    <xf numFmtId="0" fontId="13" fillId="0" borderId="0" xfId="26" applyAlignment="1">
      <alignment horizontal="center" wrapText="1"/>
    </xf>
    <xf numFmtId="0" fontId="79" fillId="0" borderId="16" xfId="5" applyFont="1" applyBorder="1" applyAlignment="1">
      <alignment vertical="center" wrapText="1"/>
    </xf>
    <xf numFmtId="0" fontId="79" fillId="0" borderId="9" xfId="5" applyFont="1" applyBorder="1" applyAlignment="1">
      <alignment vertical="center" wrapText="1"/>
    </xf>
    <xf numFmtId="0" fontId="79" fillId="0" borderId="8" xfId="5" applyFont="1" applyBorder="1" applyAlignment="1">
      <alignment vertical="center" wrapText="1"/>
    </xf>
    <xf numFmtId="0" fontId="79" fillId="0" borderId="2" xfId="5" applyFont="1" applyBorder="1" applyAlignment="1">
      <alignment vertical="center" wrapText="1"/>
    </xf>
    <xf numFmtId="0" fontId="79" fillId="0" borderId="0" xfId="5" applyFont="1" applyBorder="1" applyAlignment="1">
      <alignment vertical="center" wrapText="1"/>
    </xf>
    <xf numFmtId="0" fontId="79" fillId="0" borderId="3" xfId="5" applyFont="1" applyBorder="1" applyAlignment="1">
      <alignment vertical="center" wrapText="1"/>
    </xf>
    <xf numFmtId="0" fontId="79" fillId="0" borderId="15" xfId="5" applyFont="1" applyBorder="1" applyAlignment="1">
      <alignment vertical="center" wrapText="1"/>
    </xf>
    <xf numFmtId="0" fontId="79" fillId="0" borderId="14" xfId="5" applyFont="1" applyBorder="1" applyAlignment="1">
      <alignment vertical="center" wrapText="1"/>
    </xf>
    <xf numFmtId="0" fontId="79" fillId="0" borderId="13" xfId="5" applyFont="1" applyBorder="1" applyAlignment="1">
      <alignment vertical="center" wrapText="1"/>
    </xf>
    <xf numFmtId="0" fontId="44" fillId="13" borderId="5" xfId="18" applyFont="1" applyFill="1" applyBorder="1" applyAlignment="1">
      <alignment vertical="center" wrapText="1"/>
    </xf>
    <xf numFmtId="0" fontId="45" fillId="12" borderId="6" xfId="0" applyFont="1" applyFill="1" applyBorder="1" applyAlignment="1">
      <alignment horizontal="center" vertical="center" wrapText="1"/>
    </xf>
    <xf numFmtId="0" fontId="56" fillId="13" borderId="4" xfId="2" applyFont="1" applyFill="1" applyBorder="1" applyAlignment="1">
      <alignment horizontal="justify" vertical="center" wrapText="1"/>
    </xf>
    <xf numFmtId="0" fontId="40" fillId="0" borderId="0" xfId="28" applyFont="1" applyFill="1" applyBorder="1" applyAlignment="1">
      <alignment horizontal="center" vertical="center"/>
    </xf>
    <xf numFmtId="0" fontId="40" fillId="0" borderId="0" xfId="28" applyFont="1" applyFill="1" applyBorder="1" applyAlignment="1">
      <alignment horizontal="center" vertical="center" wrapText="1"/>
    </xf>
    <xf numFmtId="0" fontId="40" fillId="13" borderId="0" xfId="28" applyFont="1" applyFill="1" applyAlignment="1">
      <alignment horizontal="center" vertical="center"/>
    </xf>
    <xf numFmtId="0" fontId="95" fillId="0" borderId="0" xfId="28" applyFont="1" applyFill="1" applyBorder="1" applyAlignment="1">
      <alignment vertical="center"/>
    </xf>
    <xf numFmtId="0" fontId="95" fillId="0" borderId="0" xfId="28" applyFont="1" applyFill="1" applyBorder="1" applyAlignment="1">
      <alignment vertical="center" wrapText="1"/>
    </xf>
    <xf numFmtId="0" fontId="23" fillId="0" borderId="0" xfId="28" applyFont="1" applyFill="1" applyBorder="1" applyAlignment="1">
      <alignment vertical="center"/>
    </xf>
    <xf numFmtId="0" fontId="23" fillId="13" borderId="56" xfId="28" applyFont="1" applyFill="1" applyBorder="1" applyAlignment="1">
      <alignment vertical="center"/>
    </xf>
    <xf numFmtId="0" fontId="23" fillId="13" borderId="57" xfId="28" applyFont="1" applyFill="1" applyBorder="1" applyAlignment="1">
      <alignment vertical="center"/>
    </xf>
    <xf numFmtId="0" fontId="23" fillId="0" borderId="57" xfId="28" applyFont="1" applyBorder="1" applyAlignment="1">
      <alignment vertical="center"/>
    </xf>
    <xf numFmtId="0" fontId="94" fillId="13" borderId="9" xfId="28" applyFont="1" applyFill="1" applyBorder="1" applyAlignment="1">
      <alignment horizontal="justify" vertical="center" wrapText="1"/>
    </xf>
    <xf numFmtId="0" fontId="94" fillId="13" borderId="4" xfId="28" applyFont="1" applyFill="1" applyBorder="1" applyAlignment="1">
      <alignment horizontal="justify" vertical="center" wrapText="1"/>
    </xf>
    <xf numFmtId="0" fontId="45" fillId="12" borderId="2" xfId="0" applyFont="1" applyFill="1" applyBorder="1" applyAlignment="1">
      <alignment horizontal="center" vertical="center" wrapText="1"/>
    </xf>
    <xf numFmtId="0" fontId="45" fillId="12" borderId="3" xfId="0" applyFont="1" applyFill="1" applyBorder="1" applyAlignment="1">
      <alignment horizontal="center" vertical="center" wrapText="1"/>
    </xf>
    <xf numFmtId="0" fontId="44" fillId="13" borderId="10" xfId="0" applyFont="1" applyFill="1" applyBorder="1" applyAlignment="1">
      <alignment vertical="center" wrapText="1"/>
    </xf>
    <xf numFmtId="0" fontId="44" fillId="13" borderId="2" xfId="0" applyFont="1" applyFill="1" applyBorder="1" applyAlignment="1">
      <alignment vertical="center" wrapText="1"/>
    </xf>
    <xf numFmtId="0" fontId="44" fillId="13" borderId="0" xfId="0" applyFont="1" applyFill="1" applyBorder="1" applyAlignment="1">
      <alignment vertical="center" wrapText="1"/>
    </xf>
    <xf numFmtId="0" fontId="44" fillId="13" borderId="14" xfId="0" applyFont="1" applyFill="1" applyBorder="1" applyAlignment="1">
      <alignment vertical="center" wrapText="1"/>
    </xf>
    <xf numFmtId="0" fontId="44" fillId="13" borderId="13" xfId="0" applyFont="1" applyFill="1" applyBorder="1" applyAlignment="1">
      <alignment vertical="center" wrapText="1"/>
    </xf>
    <xf numFmtId="0" fontId="43" fillId="14" borderId="10" xfId="5" applyFont="1" applyFill="1" applyBorder="1" applyAlignment="1">
      <alignment horizontal="center" vertical="center" wrapText="1"/>
    </xf>
    <xf numFmtId="0" fontId="56" fillId="13" borderId="4" xfId="28" applyFont="1" applyFill="1" applyBorder="1" applyAlignment="1">
      <alignment horizontal="justify" vertical="center" wrapText="1"/>
    </xf>
    <xf numFmtId="0" fontId="56" fillId="13" borderId="4" xfId="28" applyFont="1" applyFill="1" applyBorder="1" applyAlignment="1">
      <alignment horizontal="center" vertical="center" wrapText="1"/>
    </xf>
    <xf numFmtId="14" fontId="56" fillId="13" borderId="4" xfId="28" applyNumberFormat="1" applyFont="1" applyFill="1" applyBorder="1" applyAlignment="1">
      <alignment horizontal="justify" vertical="center" wrapText="1"/>
    </xf>
    <xf numFmtId="9" fontId="39" fillId="13" borderId="4" xfId="29" applyFont="1" applyFill="1" applyBorder="1" applyAlignment="1">
      <alignment horizontal="center" vertical="center"/>
    </xf>
    <xf numFmtId="9" fontId="83" fillId="13" borderId="4" xfId="29" applyFont="1" applyFill="1" applyBorder="1" applyAlignment="1">
      <alignment horizontal="justify" vertical="center" wrapText="1"/>
    </xf>
    <xf numFmtId="0" fontId="49" fillId="13" borderId="4" xfId="28" applyFont="1" applyFill="1" applyBorder="1" applyAlignment="1">
      <alignment horizontal="justify" vertical="center"/>
    </xf>
    <xf numFmtId="14" fontId="40" fillId="13" borderId="4" xfId="28" applyNumberFormat="1" applyFont="1" applyFill="1" applyBorder="1" applyAlignment="1">
      <alignment horizontal="justify" vertical="center" wrapText="1"/>
    </xf>
    <xf numFmtId="14" fontId="56" fillId="13" borderId="4" xfId="28" applyNumberFormat="1" applyFont="1" applyFill="1" applyBorder="1" applyAlignment="1">
      <alignment vertical="center" wrapText="1"/>
    </xf>
    <xf numFmtId="14" fontId="41" fillId="13" borderId="4" xfId="0" applyNumberFormat="1" applyFont="1" applyFill="1" applyBorder="1" applyAlignment="1">
      <alignment vertical="center" wrapText="1"/>
    </xf>
    <xf numFmtId="2" fontId="39" fillId="13" borderId="4" xfId="0" applyNumberFormat="1" applyFont="1" applyFill="1" applyBorder="1" applyAlignment="1">
      <alignment vertical="center"/>
    </xf>
    <xf numFmtId="0" fontId="56" fillId="13" borderId="69" xfId="2" applyFont="1" applyFill="1" applyBorder="1" applyAlignment="1">
      <alignment horizontal="justify" vertical="center"/>
    </xf>
    <xf numFmtId="0" fontId="56" fillId="13" borderId="11" xfId="2" applyFont="1" applyFill="1" applyBorder="1" applyAlignment="1">
      <alignment horizontal="justify" vertical="center"/>
    </xf>
    <xf numFmtId="14" fontId="56" fillId="13" borderId="4" xfId="28" applyNumberFormat="1" applyFont="1" applyFill="1" applyBorder="1" applyAlignment="1">
      <alignment vertical="center"/>
    </xf>
    <xf numFmtId="0" fontId="56" fillId="13" borderId="4" xfId="28" applyFont="1" applyFill="1" applyBorder="1" applyAlignment="1">
      <alignment horizontal="center" vertical="center"/>
    </xf>
    <xf numFmtId="0" fontId="56" fillId="13" borderId="4" xfId="28" applyFont="1" applyFill="1" applyBorder="1" applyAlignment="1">
      <alignment horizontal="justify" vertical="center"/>
    </xf>
    <xf numFmtId="0" fontId="56" fillId="13" borderId="10" xfId="28" applyNumberFormat="1" applyFont="1" applyFill="1" applyBorder="1" applyAlignment="1">
      <alignment horizontal="center" vertical="center" wrapText="1"/>
    </xf>
    <xf numFmtId="0" fontId="56" fillId="13" borderId="4" xfId="28" applyNumberFormat="1" applyFont="1" applyFill="1" applyBorder="1" applyAlignment="1">
      <alignment horizontal="center" vertical="center" wrapText="1"/>
    </xf>
    <xf numFmtId="0" fontId="39" fillId="13" borderId="4" xfId="0" applyFont="1" applyFill="1" applyBorder="1" applyAlignment="1">
      <alignment vertical="center"/>
    </xf>
    <xf numFmtId="0" fontId="56" fillId="13" borderId="71" xfId="2" applyFont="1" applyFill="1" applyBorder="1" applyAlignment="1">
      <alignment horizontal="justify" vertical="center"/>
    </xf>
    <xf numFmtId="0" fontId="56" fillId="13" borderId="72" xfId="2" applyFont="1" applyFill="1" applyBorder="1" applyAlignment="1">
      <alignment horizontal="justify" vertical="center"/>
    </xf>
    <xf numFmtId="2" fontId="42" fillId="0" borderId="4" xfId="0" applyNumberFormat="1" applyFont="1" applyFill="1" applyBorder="1" applyAlignment="1">
      <alignment vertical="center"/>
    </xf>
    <xf numFmtId="0" fontId="56" fillId="13" borderId="4" xfId="28" applyFont="1" applyFill="1" applyBorder="1" applyAlignment="1">
      <alignment vertical="center"/>
    </xf>
    <xf numFmtId="14" fontId="56" fillId="13" borderId="4" xfId="28" applyNumberFormat="1" applyFont="1" applyFill="1" applyBorder="1" applyAlignment="1">
      <alignment horizontal="justify" vertical="center"/>
    </xf>
    <xf numFmtId="0" fontId="56" fillId="13" borderId="63" xfId="28" applyNumberFormat="1" applyFont="1" applyFill="1" applyBorder="1" applyAlignment="1">
      <alignment horizontal="justify" vertical="center" wrapText="1"/>
    </xf>
    <xf numFmtId="0" fontId="56" fillId="13" borderId="4" xfId="28" applyNumberFormat="1" applyFont="1" applyFill="1" applyBorder="1" applyAlignment="1">
      <alignment horizontal="justify" vertical="center" wrapText="1"/>
    </xf>
    <xf numFmtId="0" fontId="40" fillId="0" borderId="4" xfId="28" applyFont="1" applyFill="1" applyBorder="1" applyAlignment="1">
      <alignment horizontal="center" vertical="center"/>
    </xf>
    <xf numFmtId="0" fontId="44" fillId="13" borderId="0" xfId="28" applyFont="1" applyFill="1" applyAlignment="1">
      <alignment horizontal="center" vertical="center"/>
    </xf>
    <xf numFmtId="0" fontId="44" fillId="13" borderId="0" xfId="28" applyFont="1" applyFill="1" applyAlignment="1">
      <alignment horizontal="left" vertical="center"/>
    </xf>
    <xf numFmtId="0" fontId="37" fillId="12" borderId="11" xfId="0" applyFont="1" applyFill="1" applyBorder="1" applyAlignment="1">
      <alignment horizontal="center" vertical="center"/>
    </xf>
    <xf numFmtId="0" fontId="36" fillId="12" borderId="11" xfId="0" applyFont="1" applyFill="1" applyBorder="1" applyAlignment="1">
      <alignment horizontal="center" vertical="center"/>
    </xf>
    <xf numFmtId="49" fontId="83" fillId="13" borderId="0" xfId="17" applyNumberFormat="1" applyFont="1" applyFill="1" applyAlignment="1">
      <alignment horizontal="center" vertical="center"/>
    </xf>
    <xf numFmtId="0" fontId="118" fillId="0" borderId="0" xfId="0" applyFont="1" applyAlignment="1">
      <alignment horizontal="justify" vertical="center"/>
    </xf>
    <xf numFmtId="0" fontId="56" fillId="0" borderId="4" xfId="0" applyFont="1" applyBorder="1" applyAlignment="1">
      <alignment horizontal="justify" vertical="center" wrapText="1"/>
    </xf>
    <xf numFmtId="0" fontId="56" fillId="0" borderId="4" xfId="0" applyFont="1" applyBorder="1" applyAlignment="1">
      <alignment horizontal="justify" vertical="center"/>
    </xf>
    <xf numFmtId="0" fontId="50" fillId="16" borderId="4" xfId="5" applyFont="1" applyFill="1" applyBorder="1" applyAlignment="1">
      <alignment horizontal="center" vertical="center" wrapText="1"/>
    </xf>
    <xf numFmtId="0" fontId="56" fillId="13" borderId="4" xfId="28" applyFont="1" applyFill="1" applyBorder="1" applyAlignment="1">
      <alignment horizontal="center" vertical="center" wrapText="1"/>
    </xf>
    <xf numFmtId="15" fontId="50" fillId="2" borderId="0" xfId="5" applyNumberFormat="1" applyFont="1" applyFill="1" applyBorder="1" applyAlignment="1">
      <alignment horizontal="center" vertical="center" wrapText="1"/>
    </xf>
    <xf numFmtId="0" fontId="52" fillId="0" borderId="4" xfId="5" applyFont="1" applyBorder="1" applyAlignment="1">
      <alignment vertical="center" wrapText="1"/>
    </xf>
    <xf numFmtId="0" fontId="50" fillId="0" borderId="4" xfId="5" applyFont="1" applyFill="1" applyBorder="1" applyAlignment="1">
      <alignment vertical="center" wrapText="1"/>
    </xf>
    <xf numFmtId="0" fontId="52" fillId="0" borderId="0" xfId="5" applyFont="1" applyAlignment="1">
      <alignment vertical="center" wrapText="1"/>
    </xf>
    <xf numFmtId="1" fontId="52" fillId="0" borderId="0" xfId="5" applyNumberFormat="1" applyFont="1" applyFill="1" applyBorder="1" applyAlignment="1">
      <alignment horizontal="center" vertical="center" wrapText="1"/>
    </xf>
    <xf numFmtId="167" fontId="52" fillId="0" borderId="0" xfId="5" applyNumberFormat="1" applyFont="1" applyFill="1" applyBorder="1" applyAlignment="1">
      <alignment horizontal="center" vertical="center" wrapText="1"/>
    </xf>
    <xf numFmtId="10" fontId="50" fillId="13" borderId="0" xfId="5" applyNumberFormat="1" applyFont="1" applyFill="1" applyBorder="1" applyAlignment="1">
      <alignment horizontal="center" vertical="center" wrapText="1"/>
    </xf>
    <xf numFmtId="0" fontId="23" fillId="13" borderId="1" xfId="0" applyFont="1" applyFill="1" applyBorder="1" applyAlignment="1">
      <alignment horizontal="center" vertical="center" wrapText="1"/>
    </xf>
    <xf numFmtId="0" fontId="86" fillId="13" borderId="1" xfId="10" applyNumberFormat="1" applyFont="1" applyFill="1" applyBorder="1" applyAlignment="1">
      <alignment horizontal="justify" vertical="center" wrapText="1"/>
    </xf>
    <xf numFmtId="0" fontId="86" fillId="13" borderId="1" xfId="2" applyFont="1" applyFill="1" applyBorder="1" applyAlignment="1">
      <alignment horizontal="justify" vertical="center" wrapText="1"/>
    </xf>
    <xf numFmtId="0" fontId="112" fillId="13" borderId="1" xfId="0" applyFont="1" applyFill="1" applyBorder="1" applyAlignment="1">
      <alignment horizontal="center" vertical="center" wrapText="1"/>
    </xf>
    <xf numFmtId="0" fontId="23" fillId="13" borderId="1" xfId="0" applyNumberFormat="1" applyFont="1" applyFill="1" applyBorder="1" applyAlignment="1">
      <alignment horizontal="center" vertical="center" wrapText="1"/>
    </xf>
    <xf numFmtId="0" fontId="21" fillId="13" borderId="4" xfId="0" applyFont="1" applyFill="1" applyBorder="1" applyAlignment="1">
      <alignment horizontal="justify" vertical="center"/>
    </xf>
    <xf numFmtId="0" fontId="83" fillId="13" borderId="4" xfId="26" applyFont="1" applyFill="1" applyBorder="1" applyAlignment="1">
      <alignment vertical="center" wrapText="1"/>
    </xf>
    <xf numFmtId="0" fontId="23" fillId="0" borderId="4" xfId="5" applyFont="1" applyBorder="1" applyAlignment="1">
      <alignment horizontal="justify" vertical="center" wrapText="1"/>
    </xf>
    <xf numFmtId="0" fontId="13" fillId="0" borderId="75" xfId="26" applyBorder="1" applyAlignment="1">
      <alignment vertical="center" wrapText="1"/>
    </xf>
    <xf numFmtId="0" fontId="13" fillId="0" borderId="75" xfId="26" applyBorder="1" applyAlignment="1">
      <alignment horizontal="center" vertical="center" wrapText="1"/>
    </xf>
    <xf numFmtId="0" fontId="13" fillId="0" borderId="75" xfId="26" applyFont="1" applyBorder="1" applyAlignment="1">
      <alignment vertical="center" wrapText="1"/>
    </xf>
    <xf numFmtId="0" fontId="13" fillId="0" borderId="75" xfId="26" applyBorder="1" applyAlignment="1">
      <alignment wrapText="1"/>
    </xf>
    <xf numFmtId="0" fontId="83" fillId="13" borderId="76" xfId="27" applyFont="1" applyFill="1" applyBorder="1" applyAlignment="1">
      <alignment horizontal="justify" vertical="center"/>
    </xf>
    <xf numFmtId="14" fontId="23" fillId="0" borderId="11" xfId="26" applyNumberFormat="1" applyFont="1" applyFill="1" applyBorder="1" applyAlignment="1">
      <alignment horizontal="center" vertical="center" wrapText="1"/>
    </xf>
    <xf numFmtId="0" fontId="39" fillId="13" borderId="11" xfId="26" applyFont="1" applyFill="1" applyBorder="1" applyAlignment="1">
      <alignment horizontal="center" vertical="center" wrapText="1"/>
    </xf>
    <xf numFmtId="0" fontId="81" fillId="0" borderId="78" xfId="26" applyFont="1" applyBorder="1" applyAlignment="1">
      <alignment horizontal="left" vertical="center" wrapText="1"/>
    </xf>
    <xf numFmtId="0" fontId="28" fillId="0" borderId="16" xfId="5" applyFont="1" applyBorder="1" applyAlignment="1">
      <alignment vertical="center" wrapText="1"/>
    </xf>
    <xf numFmtId="0" fontId="28" fillId="0" borderId="8" xfId="5" applyFont="1" applyBorder="1" applyAlignment="1">
      <alignment vertical="center" wrapText="1"/>
    </xf>
    <xf numFmtId="0" fontId="28" fillId="0" borderId="2" xfId="5" applyFont="1" applyBorder="1" applyAlignment="1">
      <alignment vertical="center" wrapText="1"/>
    </xf>
    <xf numFmtId="0" fontId="28" fillId="0" borderId="3" xfId="5" applyFont="1" applyBorder="1" applyAlignment="1">
      <alignment vertical="center" wrapText="1"/>
    </xf>
    <xf numFmtId="0" fontId="28" fillId="0" borderId="15" xfId="5" applyFont="1" applyBorder="1" applyAlignment="1">
      <alignment vertical="center" wrapText="1"/>
    </xf>
    <xf numFmtId="0" fontId="28" fillId="0" borderId="13" xfId="5" applyFont="1" applyBorder="1" applyAlignment="1">
      <alignment vertical="center" wrapText="1"/>
    </xf>
    <xf numFmtId="0" fontId="52" fillId="0" borderId="4" xfId="5" applyFont="1" applyFill="1" applyBorder="1" applyAlignment="1">
      <alignment horizontal="center" vertical="center" wrapText="1"/>
    </xf>
    <xf numFmtId="0" fontId="23" fillId="0" borderId="4" xfId="5" applyFont="1" applyFill="1" applyBorder="1" applyAlignment="1">
      <alignment horizontal="center" vertical="center" wrapText="1"/>
    </xf>
    <xf numFmtId="0" fontId="52" fillId="0" borderId="4" xfId="6" applyFont="1" applyFill="1" applyBorder="1" applyAlignment="1">
      <alignment horizontal="justify" vertical="center" wrapText="1"/>
    </xf>
    <xf numFmtId="0" fontId="121" fillId="32" borderId="68" xfId="0" applyFont="1" applyFill="1" applyBorder="1" applyAlignment="1">
      <alignment horizontal="center" vertical="center" wrapText="1"/>
    </xf>
    <xf numFmtId="169" fontId="121" fillId="32" borderId="68" xfId="0" applyNumberFormat="1" applyFont="1" applyFill="1" applyBorder="1" applyAlignment="1">
      <alignment horizontal="center" vertical="center" wrapText="1"/>
    </xf>
    <xf numFmtId="9" fontId="52" fillId="4" borderId="4" xfId="5" applyNumberFormat="1" applyFont="1" applyFill="1" applyBorder="1" applyAlignment="1">
      <alignment horizontal="center" vertical="center"/>
    </xf>
    <xf numFmtId="0" fontId="121" fillId="32" borderId="66" xfId="0" applyFont="1" applyFill="1" applyBorder="1" applyAlignment="1">
      <alignment horizontal="center" vertical="center" wrapText="1"/>
    </xf>
    <xf numFmtId="0" fontId="121" fillId="32" borderId="4" xfId="0" applyFont="1" applyFill="1" applyBorder="1" applyAlignment="1">
      <alignment vertical="center" wrapText="1"/>
    </xf>
    <xf numFmtId="0" fontId="121" fillId="32" borderId="4" xfId="0" applyFont="1" applyFill="1" applyBorder="1" applyAlignment="1">
      <alignment horizontal="center" vertical="center" wrapText="1"/>
    </xf>
    <xf numFmtId="9" fontId="121" fillId="32" borderId="4" xfId="0" applyNumberFormat="1" applyFont="1" applyFill="1" applyBorder="1" applyAlignment="1">
      <alignment horizontal="center" wrapText="1"/>
    </xf>
    <xf numFmtId="0" fontId="52" fillId="0" borderId="0" xfId="5" applyFont="1" applyFill="1" applyBorder="1" applyAlignment="1"/>
    <xf numFmtId="0" fontId="52" fillId="0" borderId="4" xfId="5" applyFont="1" applyFill="1" applyBorder="1" applyAlignment="1">
      <alignment horizontal="center"/>
    </xf>
    <xf numFmtId="0" fontId="52" fillId="0" borderId="0" xfId="5" applyFont="1" applyFill="1" applyBorder="1" applyAlignment="1">
      <alignment horizontal="center"/>
    </xf>
    <xf numFmtId="2" fontId="52" fillId="0" borderId="4" xfId="5" applyNumberFormat="1" applyFont="1" applyFill="1" applyBorder="1" applyAlignment="1">
      <alignment horizontal="center"/>
    </xf>
    <xf numFmtId="1" fontId="52" fillId="0" borderId="4" xfId="5" applyNumberFormat="1" applyFont="1" applyFill="1" applyBorder="1" applyAlignment="1">
      <alignment horizontal="center"/>
    </xf>
    <xf numFmtId="1" fontId="52" fillId="0" borderId="0" xfId="5" applyNumberFormat="1" applyFont="1" applyFill="1" applyBorder="1" applyAlignment="1">
      <alignment horizontal="center"/>
    </xf>
    <xf numFmtId="1" fontId="52" fillId="0" borderId="4" xfId="5" applyNumberFormat="1" applyFont="1" applyBorder="1" applyAlignment="1">
      <alignment horizontal="center"/>
    </xf>
    <xf numFmtId="9" fontId="22" fillId="0" borderId="4" xfId="0" applyNumberFormat="1" applyFont="1" applyBorder="1" applyAlignment="1">
      <alignment horizontal="left" vertical="center"/>
    </xf>
    <xf numFmtId="14" fontId="21" fillId="0" borderId="4" xfId="0" applyNumberFormat="1" applyFont="1" applyBorder="1" applyAlignment="1">
      <alignment horizontal="left" vertical="center"/>
    </xf>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wrapText="1"/>
    </xf>
    <xf numFmtId="0" fontId="28" fillId="0" borderId="0" xfId="0" applyFont="1" applyFill="1" applyBorder="1" applyAlignment="1">
      <alignment horizontal="center" vertical="center"/>
    </xf>
    <xf numFmtId="0" fontId="29" fillId="0" borderId="0" xfId="0" applyFont="1" applyFill="1" applyBorder="1" applyAlignment="1">
      <alignment horizontal="center" vertical="center"/>
    </xf>
    <xf numFmtId="0" fontId="23" fillId="0" borderId="0" xfId="0" applyFont="1" applyAlignment="1">
      <alignment vertical="center"/>
    </xf>
    <xf numFmtId="0" fontId="51" fillId="14" borderId="82" xfId="26" applyFont="1" applyFill="1" applyBorder="1" applyAlignment="1">
      <alignment horizontal="center" vertical="center" wrapText="1"/>
    </xf>
    <xf numFmtId="0" fontId="51" fillId="14" borderId="83" xfId="26" applyFont="1" applyFill="1" applyBorder="1" applyAlignment="1">
      <alignment horizontal="center" vertical="center" wrapText="1"/>
    </xf>
    <xf numFmtId="0" fontId="69" fillId="14" borderId="83" xfId="26" applyFont="1" applyFill="1" applyBorder="1" applyAlignment="1">
      <alignment horizontal="center" vertical="center" wrapText="1"/>
    </xf>
    <xf numFmtId="0" fontId="69" fillId="14" borderId="83" xfId="5" applyFont="1" applyFill="1" applyBorder="1" applyAlignment="1">
      <alignment horizontal="center" vertical="center" wrapText="1"/>
    </xf>
    <xf numFmtId="0" fontId="69" fillId="14" borderId="84" xfId="5" applyFont="1" applyFill="1" applyBorder="1" applyAlignment="1">
      <alignment horizontal="center" vertical="center" wrapText="1"/>
    </xf>
    <xf numFmtId="0" fontId="46" fillId="13" borderId="4" xfId="26" applyFont="1" applyFill="1" applyBorder="1" applyAlignment="1">
      <alignment vertical="center" wrapText="1"/>
    </xf>
    <xf numFmtId="0" fontId="56" fillId="15" borderId="4" xfId="2" applyFont="1" applyFill="1" applyBorder="1" applyAlignment="1">
      <alignment horizontal="justify" vertical="center" wrapText="1"/>
    </xf>
    <xf numFmtId="0" fontId="56" fillId="15" borderId="4" xfId="28" applyFont="1" applyFill="1" applyBorder="1" applyAlignment="1">
      <alignment horizontal="justify" vertical="center" wrapText="1"/>
    </xf>
    <xf numFmtId="0" fontId="56" fillId="15" borderId="4" xfId="28" applyFont="1" applyFill="1" applyBorder="1" applyAlignment="1">
      <alignment horizontal="center" vertical="center"/>
    </xf>
    <xf numFmtId="0" fontId="56" fillId="15" borderId="4" xfId="28" applyFont="1" applyFill="1" applyBorder="1" applyAlignment="1">
      <alignment horizontal="justify" wrapText="1"/>
    </xf>
    <xf numFmtId="0" fontId="86" fillId="15" borderId="4" xfId="2" applyFont="1" applyFill="1" applyBorder="1" applyAlignment="1">
      <alignment horizontal="justify" vertical="center" wrapText="1"/>
    </xf>
    <xf numFmtId="0" fontId="86" fillId="15" borderId="4" xfId="2" applyFont="1" applyFill="1" applyBorder="1" applyAlignment="1">
      <alignment horizontal="center" vertical="center" wrapText="1"/>
    </xf>
    <xf numFmtId="0" fontId="83" fillId="15" borderId="4" xfId="2" applyFont="1" applyFill="1" applyBorder="1" applyAlignment="1">
      <alignment horizontal="justify" vertical="center" wrapText="1"/>
    </xf>
    <xf numFmtId="0" fontId="83" fillId="15" borderId="4" xfId="10" applyFont="1" applyFill="1" applyBorder="1" applyAlignment="1">
      <alignment horizontal="justify" vertical="center" wrapText="1"/>
    </xf>
    <xf numFmtId="0" fontId="92" fillId="15" borderId="10" xfId="10" applyFont="1" applyFill="1" applyBorder="1" applyAlignment="1">
      <alignment horizontal="justify" vertical="center" wrapText="1"/>
    </xf>
    <xf numFmtId="0" fontId="92" fillId="15" borderId="4" xfId="10" applyFont="1" applyFill="1" applyBorder="1" applyAlignment="1">
      <alignment horizontal="justify" vertical="center" wrapText="1"/>
    </xf>
    <xf numFmtId="0" fontId="21" fillId="17" borderId="4" xfId="0" applyFont="1" applyFill="1" applyBorder="1" applyAlignment="1">
      <alignment horizontal="justify" vertical="center"/>
    </xf>
    <xf numFmtId="0" fontId="23" fillId="15" borderId="4" xfId="2" applyFont="1" applyFill="1" applyBorder="1" applyAlignment="1">
      <alignment horizontal="justify" vertical="center" wrapText="1"/>
    </xf>
    <xf numFmtId="0" fontId="23" fillId="15" borderId="4" xfId="0" applyFont="1" applyFill="1" applyBorder="1" applyAlignment="1">
      <alignment horizontal="justify" vertical="center" wrapText="1"/>
    </xf>
    <xf numFmtId="49" fontId="23" fillId="15" borderId="4" xfId="0" applyNumberFormat="1" applyFont="1" applyFill="1" applyBorder="1" applyAlignment="1">
      <alignment horizontal="justify" vertical="center" wrapText="1"/>
    </xf>
    <xf numFmtId="0" fontId="23" fillId="0" borderId="0" xfId="0" applyFont="1" applyBorder="1" applyAlignment="1">
      <alignment horizontal="center" vertical="center"/>
    </xf>
    <xf numFmtId="0" fontId="21" fillId="0" borderId="4" xfId="5" applyFont="1" applyFill="1" applyBorder="1" applyAlignment="1">
      <alignment horizontal="center" vertical="center" wrapText="1"/>
    </xf>
    <xf numFmtId="0" fontId="81" fillId="0" borderId="11" xfId="26" applyFont="1" applyBorder="1" applyAlignment="1">
      <alignment horizontal="left" vertical="center" wrapText="1"/>
    </xf>
    <xf numFmtId="0" fontId="83" fillId="13" borderId="1" xfId="26" applyFont="1" applyFill="1" applyBorder="1" applyAlignment="1">
      <alignment horizontal="center" vertical="center" wrapText="1"/>
    </xf>
    <xf numFmtId="0" fontId="23" fillId="0" borderId="1" xfId="26" applyFont="1" applyFill="1" applyBorder="1" applyAlignment="1">
      <alignment horizontal="justify" vertical="center" wrapText="1"/>
    </xf>
    <xf numFmtId="0" fontId="83" fillId="13" borderId="4" xfId="17" applyFont="1" applyFill="1" applyBorder="1" applyAlignment="1">
      <alignment horizontal="center" vertical="center"/>
    </xf>
    <xf numFmtId="0" fontId="44" fillId="13" borderId="4" xfId="26" applyFont="1" applyFill="1" applyBorder="1" applyAlignment="1">
      <alignment horizontal="center" vertical="center" wrapText="1"/>
    </xf>
    <xf numFmtId="0" fontId="23" fillId="0" borderId="0" xfId="0" applyFont="1" applyAlignment="1">
      <alignment horizontal="center" vertical="center"/>
    </xf>
    <xf numFmtId="0" fontId="83" fillId="13" borderId="11" xfId="26" applyFont="1" applyFill="1" applyBorder="1" applyAlignment="1">
      <alignment vertical="center" wrapText="1"/>
    </xf>
    <xf numFmtId="0" fontId="51" fillId="14" borderId="10" xfId="26" applyFont="1" applyFill="1" applyBorder="1" applyAlignment="1">
      <alignment horizontal="center" vertical="center" wrapText="1"/>
    </xf>
    <xf numFmtId="14" fontId="23" fillId="13" borderId="4" xfId="0" applyNumberFormat="1" applyFont="1" applyFill="1" applyBorder="1" applyAlignment="1">
      <alignment horizontal="center" vertical="center" wrapText="1"/>
    </xf>
    <xf numFmtId="0" fontId="83" fillId="13" borderId="13" xfId="26" applyFont="1" applyFill="1" applyBorder="1" applyAlignment="1">
      <alignment vertical="center" wrapText="1"/>
    </xf>
    <xf numFmtId="0" fontId="43" fillId="14" borderId="85" xfId="26" applyFont="1" applyFill="1" applyBorder="1" applyAlignment="1">
      <alignment horizontal="center" vertical="center" wrapText="1"/>
    </xf>
    <xf numFmtId="0" fontId="23" fillId="13" borderId="6" xfId="0" applyFont="1" applyFill="1" applyBorder="1" applyAlignment="1">
      <alignment horizontal="justify" vertical="center" wrapText="1"/>
    </xf>
    <xf numFmtId="0" fontId="125" fillId="13" borderId="4" xfId="0" applyFont="1" applyFill="1" applyBorder="1" applyAlignment="1" applyProtection="1">
      <alignment horizontal="justify" vertical="center" wrapText="1"/>
      <protection locked="0"/>
    </xf>
    <xf numFmtId="0" fontId="125" fillId="13" borderId="4" xfId="0" applyFont="1" applyFill="1" applyBorder="1" applyAlignment="1" applyProtection="1">
      <alignment horizontal="center" vertical="center" wrapText="1"/>
      <protection locked="0"/>
    </xf>
    <xf numFmtId="0" fontId="125" fillId="13" borderId="6" xfId="0" applyFont="1" applyFill="1" applyBorder="1" applyAlignment="1">
      <alignment horizontal="justify" vertical="center" wrapText="1"/>
    </xf>
    <xf numFmtId="0" fontId="125" fillId="13" borderId="4" xfId="0" applyFont="1" applyFill="1" applyBorder="1" applyAlignment="1">
      <alignment horizontal="justify" vertical="center" wrapText="1"/>
    </xf>
    <xf numFmtId="0" fontId="23" fillId="13" borderId="4" xfId="0" applyFont="1" applyFill="1" applyBorder="1" applyAlignment="1" applyProtection="1">
      <alignment horizontal="justify" vertical="center" wrapText="1"/>
      <protection locked="0"/>
    </xf>
    <xf numFmtId="0" fontId="125" fillId="13" borderId="4" xfId="0" applyFont="1" applyFill="1" applyBorder="1" applyAlignment="1">
      <alignment horizontal="center" vertical="center" wrapText="1"/>
    </xf>
    <xf numFmtId="0" fontId="23" fillId="13" borderId="4" xfId="0" applyFont="1" applyFill="1" applyBorder="1" applyAlignment="1" applyProtection="1">
      <alignment horizontal="center" vertical="center" wrapText="1"/>
      <protection locked="0"/>
    </xf>
    <xf numFmtId="0" fontId="125" fillId="13" borderId="1" xfId="0" applyFont="1" applyFill="1" applyBorder="1" applyAlignment="1">
      <alignment horizontal="center" vertical="center" wrapText="1"/>
    </xf>
    <xf numFmtId="0" fontId="83" fillId="13" borderId="27" xfId="27" applyFont="1" applyFill="1" applyBorder="1" applyAlignment="1">
      <alignment horizontal="justify" vertical="center"/>
    </xf>
    <xf numFmtId="0" fontId="125" fillId="13" borderId="1" xfId="0" applyFont="1" applyFill="1" applyBorder="1" applyAlignment="1">
      <alignment horizontal="justify" vertical="center" wrapText="1"/>
    </xf>
    <xf numFmtId="0" fontId="28" fillId="13" borderId="4" xfId="0" applyFont="1" applyFill="1" applyBorder="1" applyAlignment="1">
      <alignment horizontal="center" vertical="center" wrapText="1"/>
    </xf>
    <xf numFmtId="0" fontId="83" fillId="13" borderId="15" xfId="26" applyFont="1" applyFill="1" applyBorder="1" applyAlignment="1">
      <alignment vertical="center" wrapText="1"/>
    </xf>
    <xf numFmtId="0" fontId="38" fillId="12" borderId="1" xfId="26" applyFont="1" applyFill="1" applyBorder="1" applyAlignment="1">
      <alignment horizontal="center" vertical="center"/>
    </xf>
    <xf numFmtId="0" fontId="37" fillId="12" borderId="1" xfId="26" applyFont="1" applyFill="1" applyBorder="1" applyAlignment="1">
      <alignment horizontal="center" vertical="center"/>
    </xf>
    <xf numFmtId="0" fontId="0" fillId="18" borderId="4" xfId="0" applyFill="1" applyBorder="1" applyAlignment="1" applyProtection="1">
      <alignment horizontal="justify" vertical="center" wrapText="1"/>
      <protection locked="0"/>
    </xf>
    <xf numFmtId="0" fontId="0" fillId="18" borderId="4" xfId="0" applyFill="1" applyBorder="1" applyAlignment="1" applyProtection="1">
      <alignment horizontal="center" vertical="center"/>
      <protection locked="0"/>
    </xf>
    <xf numFmtId="166" fontId="0" fillId="18" borderId="4" xfId="0" applyNumberFormat="1" applyFill="1" applyBorder="1" applyAlignment="1" applyProtection="1">
      <alignment horizontal="center" vertical="center"/>
      <protection locked="0"/>
    </xf>
    <xf numFmtId="0" fontId="128" fillId="13" borderId="4" xfId="0" applyFont="1" applyFill="1" applyBorder="1" applyAlignment="1">
      <alignment horizontal="justify" vertical="top" wrapText="1"/>
    </xf>
    <xf numFmtId="0" fontId="128" fillId="0" borderId="4" xfId="0" applyFont="1" applyBorder="1" applyAlignment="1">
      <alignment horizontal="justify" vertical="top" wrapText="1"/>
    </xf>
    <xf numFmtId="0" fontId="129" fillId="0" borderId="4" xfId="0" applyFont="1" applyBorder="1" applyAlignment="1">
      <alignment horizontal="justify" vertical="top" wrapText="1"/>
    </xf>
    <xf numFmtId="0" fontId="36" fillId="12" borderId="1" xfId="26" applyFont="1" applyFill="1" applyBorder="1" applyAlignment="1">
      <alignment horizontal="center" vertical="center"/>
    </xf>
    <xf numFmtId="9" fontId="35" fillId="4" borderId="1" xfId="26" applyNumberFormat="1" applyFont="1" applyFill="1" applyBorder="1" applyAlignment="1">
      <alignment horizontal="center" vertical="center"/>
    </xf>
    <xf numFmtId="0" fontId="13" fillId="0" borderId="1" xfId="26" applyBorder="1" applyAlignment="1">
      <alignment wrapText="1"/>
    </xf>
    <xf numFmtId="0" fontId="83" fillId="13" borderId="1" xfId="27" applyFont="1" applyFill="1" applyBorder="1" applyAlignment="1">
      <alignment horizontal="justify" vertical="center"/>
    </xf>
    <xf numFmtId="9" fontId="83" fillId="13" borderId="4" xfId="11" applyFont="1" applyFill="1" applyBorder="1" applyAlignment="1">
      <alignment horizontal="justify" vertical="top" wrapText="1"/>
    </xf>
    <xf numFmtId="0" fontId="109" fillId="0" borderId="0" xfId="0" applyFont="1" applyAlignment="1">
      <alignment horizontal="justify" vertical="center" wrapText="1"/>
    </xf>
    <xf numFmtId="9" fontId="83" fillId="13" borderId="4" xfId="11" applyFont="1" applyFill="1" applyBorder="1" applyAlignment="1">
      <alignment horizontal="justify" vertical="center" wrapText="1"/>
    </xf>
    <xf numFmtId="0" fontId="38" fillId="12" borderId="11" xfId="18" applyFont="1" applyFill="1" applyBorder="1" applyAlignment="1">
      <alignment horizontal="center" vertical="center"/>
    </xf>
    <xf numFmtId="0" fontId="37" fillId="12" borderId="11" xfId="18" applyFont="1" applyFill="1" applyBorder="1" applyAlignment="1">
      <alignment horizontal="center" vertical="center"/>
    </xf>
    <xf numFmtId="9" fontId="35" fillId="4" borderId="11" xfId="18" applyNumberFormat="1" applyFont="1" applyFill="1" applyBorder="1" applyAlignment="1">
      <alignment horizontal="center" vertical="center"/>
    </xf>
    <xf numFmtId="0" fontId="40" fillId="13" borderId="4" xfId="2" applyFont="1" applyFill="1" applyBorder="1" applyAlignment="1">
      <alignment horizontal="center" vertical="center"/>
    </xf>
    <xf numFmtId="0" fontId="40" fillId="13" borderId="4" xfId="0" applyFont="1" applyFill="1" applyBorder="1" applyAlignment="1">
      <alignment horizontal="center" vertical="center" wrapText="1"/>
    </xf>
    <xf numFmtId="15" fontId="83" fillId="13" borderId="4" xfId="0" applyNumberFormat="1" applyFont="1" applyFill="1" applyBorder="1" applyAlignment="1">
      <alignment horizontal="center" vertical="center"/>
    </xf>
    <xf numFmtId="0" fontId="40" fillId="13" borderId="4" xfId="2" applyFont="1" applyFill="1" applyBorder="1" applyAlignment="1">
      <alignment horizontal="center" vertical="center" wrapText="1"/>
    </xf>
    <xf numFmtId="0" fontId="95" fillId="13" borderId="4" xfId="2" applyFont="1" applyFill="1" applyBorder="1" applyAlignment="1">
      <alignment horizontal="center" vertical="center" wrapText="1"/>
    </xf>
    <xf numFmtId="0" fontId="26" fillId="13" borderId="4" xfId="2" applyFont="1" applyFill="1" applyBorder="1" applyAlignment="1">
      <alignment horizontal="center" vertical="center" wrapText="1"/>
    </xf>
    <xf numFmtId="14" fontId="56" fillId="13" borderId="4" xfId="2" applyNumberFormat="1" applyFont="1" applyFill="1" applyBorder="1" applyAlignment="1">
      <alignment horizontal="center" vertical="center" wrapText="1"/>
    </xf>
    <xf numFmtId="15" fontId="83" fillId="13" borderId="4" xfId="0" applyNumberFormat="1" applyFont="1" applyFill="1" applyBorder="1" applyAlignment="1">
      <alignment horizontal="center" vertical="center" wrapText="1"/>
    </xf>
    <xf numFmtId="0" fontId="21" fillId="13" borderId="11" xfId="0" applyFont="1" applyFill="1" applyBorder="1" applyAlignment="1">
      <alignment horizontal="justify" vertical="center" wrapText="1"/>
    </xf>
    <xf numFmtId="0" fontId="44" fillId="13" borderId="4" xfId="17" applyFont="1" applyFill="1" applyBorder="1" applyAlignment="1">
      <alignment horizontal="center" vertical="center" wrapText="1"/>
    </xf>
    <xf numFmtId="0" fontId="39" fillId="13" borderId="4" xfId="17" applyFont="1" applyFill="1" applyBorder="1" applyAlignment="1">
      <alignment horizontal="center" vertical="center"/>
    </xf>
    <xf numFmtId="0" fontId="83" fillId="13" borderId="4" xfId="17" applyFont="1" applyFill="1" applyBorder="1" applyAlignment="1">
      <alignment horizontal="center" vertical="center"/>
    </xf>
    <xf numFmtId="0" fontId="23" fillId="0" borderId="0" xfId="0" applyFont="1" applyAlignment="1">
      <alignment horizontal="center" vertical="center"/>
    </xf>
    <xf numFmtId="0" fontId="28" fillId="0" borderId="0" xfId="0" applyFont="1" applyAlignment="1">
      <alignment horizontal="center" vertical="center"/>
    </xf>
    <xf numFmtId="0" fontId="69" fillId="14" borderId="51" xfId="5" applyFont="1" applyFill="1" applyBorder="1" applyAlignment="1">
      <alignment horizontal="center" vertical="center" wrapText="1"/>
    </xf>
    <xf numFmtId="0" fontId="69" fillId="14" borderId="50" xfId="5" applyFont="1" applyFill="1" applyBorder="1" applyAlignment="1">
      <alignment horizontal="center" vertical="center" wrapText="1"/>
    </xf>
    <xf numFmtId="0" fontId="21" fillId="17" borderId="4" xfId="0" applyFont="1" applyFill="1" applyBorder="1" applyAlignment="1">
      <alignment horizontal="justify" vertical="center" wrapText="1"/>
    </xf>
    <xf numFmtId="0" fontId="21" fillId="17" borderId="4" xfId="0" applyFont="1" applyFill="1" applyBorder="1" applyAlignment="1">
      <alignment horizontal="center" vertical="center" wrapText="1"/>
    </xf>
    <xf numFmtId="0" fontId="21" fillId="17" borderId="4" xfId="0" applyFont="1" applyFill="1" applyBorder="1" applyAlignment="1">
      <alignment horizontal="justify" vertical="top" wrapText="1"/>
    </xf>
    <xf numFmtId="0" fontId="21" fillId="17" borderId="11" xfId="0" applyFont="1" applyFill="1" applyBorder="1" applyAlignment="1">
      <alignment horizontal="justify" vertical="center" wrapText="1"/>
    </xf>
    <xf numFmtId="0" fontId="21" fillId="0" borderId="1" xfId="0" applyFont="1" applyBorder="1" applyAlignment="1">
      <alignment horizontal="left" vertical="center"/>
    </xf>
    <xf numFmtId="9" fontId="22" fillId="0" borderId="1" xfId="0" applyNumberFormat="1" applyFont="1" applyBorder="1" applyAlignment="1">
      <alignment horizontal="left" vertical="center"/>
    </xf>
    <xf numFmtId="14" fontId="21" fillId="0" borderId="1" xfId="0" applyNumberFormat="1" applyFont="1" applyBorder="1" applyAlignment="1">
      <alignment horizontal="left" vertical="center"/>
    </xf>
    <xf numFmtId="0" fontId="23" fillId="0" borderId="1" xfId="0" applyFont="1" applyBorder="1" applyAlignment="1">
      <alignment horizontal="center" vertical="center"/>
    </xf>
    <xf numFmtId="0" fontId="21" fillId="0" borderId="1" xfId="0" applyFont="1" applyBorder="1" applyAlignment="1">
      <alignment horizontal="left" vertical="center" wrapText="1"/>
    </xf>
    <xf numFmtId="0" fontId="23" fillId="0" borderId="4" xfId="0" applyFont="1" applyBorder="1" applyAlignment="1">
      <alignment horizontal="center" vertical="center" wrapText="1"/>
    </xf>
    <xf numFmtId="0" fontId="21" fillId="13" borderId="1" xfId="0" applyFont="1" applyFill="1" applyBorder="1" applyAlignment="1">
      <alignment horizontal="left" vertical="center"/>
    </xf>
    <xf numFmtId="0" fontId="44" fillId="13" borderId="4" xfId="18" applyFont="1" applyFill="1" applyBorder="1" applyAlignment="1">
      <alignment horizontal="center" vertical="center" wrapText="1"/>
    </xf>
    <xf numFmtId="49" fontId="40" fillId="13" borderId="4" xfId="0" applyNumberFormat="1" applyFont="1" applyFill="1" applyBorder="1" applyAlignment="1" applyProtection="1">
      <alignment horizontal="justify" vertical="center" wrapText="1"/>
      <protection locked="0"/>
    </xf>
    <xf numFmtId="49" fontId="40" fillId="0" borderId="4" xfId="0" applyNumberFormat="1" applyFont="1" applyFill="1" applyBorder="1" applyAlignment="1" applyProtection="1">
      <alignment horizontal="justify" vertical="center" wrapText="1"/>
      <protection locked="0"/>
    </xf>
    <xf numFmtId="0" fontId="100" fillId="13" borderId="4" xfId="17" applyFont="1" applyFill="1" applyBorder="1" applyAlignment="1">
      <alignment horizontal="center" vertical="center"/>
    </xf>
    <xf numFmtId="0" fontId="83" fillId="13" borderId="4" xfId="0" applyFont="1" applyFill="1" applyBorder="1" applyAlignment="1" applyProtection="1">
      <alignment horizontal="center" vertical="center"/>
      <protection locked="0"/>
    </xf>
    <xf numFmtId="0" fontId="56" fillId="13" borderId="1" xfId="0" applyFont="1" applyFill="1" applyBorder="1" applyAlignment="1">
      <alignment horizontal="center" vertical="center"/>
    </xf>
    <xf numFmtId="14" fontId="83" fillId="13" borderId="4" xfId="0" applyNumberFormat="1" applyFont="1" applyFill="1" applyBorder="1" applyAlignment="1">
      <alignment horizontal="center" vertical="center"/>
    </xf>
    <xf numFmtId="14" fontId="83" fillId="13" borderId="4" xfId="0" applyNumberFormat="1" applyFont="1" applyFill="1" applyBorder="1" applyAlignment="1">
      <alignment horizontal="center" vertical="center" wrapText="1"/>
    </xf>
    <xf numFmtId="0" fontId="86" fillId="13" borderId="4" xfId="17" applyFont="1" applyFill="1" applyBorder="1" applyAlignment="1">
      <alignment vertical="center"/>
    </xf>
    <xf numFmtId="1" fontId="39" fillId="13" borderId="4" xfId="18" applyNumberFormat="1" applyFont="1" applyFill="1" applyBorder="1" applyAlignment="1">
      <alignment vertical="center"/>
    </xf>
    <xf numFmtId="0" fontId="40" fillId="13" borderId="4" xfId="22" applyNumberFormat="1" applyFont="1" applyFill="1" applyBorder="1" applyAlignment="1" applyProtection="1">
      <alignment horizontal="justify" vertical="center" wrapText="1"/>
      <protection hidden="1"/>
    </xf>
    <xf numFmtId="49" fontId="40" fillId="13" borderId="4" xfId="0" applyNumberFormat="1" applyFont="1" applyFill="1" applyBorder="1" applyAlignment="1" applyProtection="1">
      <alignment horizontal="justify" vertical="top" wrapText="1"/>
      <protection locked="0"/>
    </xf>
    <xf numFmtId="0" fontId="40" fillId="13" borderId="4" xfId="0" applyFont="1" applyFill="1" applyBorder="1" applyAlignment="1" applyProtection="1">
      <alignment horizontal="justify" vertical="center" wrapText="1"/>
      <protection locked="0"/>
    </xf>
    <xf numFmtId="0" fontId="54" fillId="13" borderId="4" xfId="22" applyNumberFormat="1" applyFont="1" applyFill="1" applyBorder="1" applyAlignment="1" applyProtection="1">
      <alignment horizontal="justify" vertical="center" wrapText="1"/>
      <protection hidden="1"/>
    </xf>
    <xf numFmtId="49" fontId="40" fillId="13" borderId="1" xfId="0" applyNumberFormat="1" applyFont="1" applyFill="1" applyBorder="1" applyAlignment="1" applyProtection="1">
      <alignment horizontal="justify" vertical="center" wrapText="1"/>
      <protection locked="0"/>
    </xf>
    <xf numFmtId="0" fontId="40" fillId="13" borderId="4" xfId="0" applyNumberFormat="1" applyFont="1" applyFill="1" applyBorder="1" applyAlignment="1">
      <alignment horizontal="justify" vertical="center" wrapText="1"/>
    </xf>
    <xf numFmtId="0" fontId="40" fillId="13" borderId="1" xfId="0" applyNumberFormat="1" applyFont="1" applyFill="1" applyBorder="1" applyAlignment="1">
      <alignment horizontal="justify" vertical="center" wrapText="1"/>
    </xf>
    <xf numFmtId="0" fontId="40" fillId="0" borderId="4" xfId="22" applyNumberFormat="1" applyFont="1" applyFill="1" applyBorder="1" applyAlignment="1" applyProtection="1">
      <alignment horizontal="justify" vertical="center" wrapText="1"/>
      <protection hidden="1"/>
    </xf>
    <xf numFmtId="0" fontId="23" fillId="0" borderId="1" xfId="0" applyFont="1" applyBorder="1" applyAlignment="1">
      <alignment horizontal="left" vertical="center"/>
    </xf>
    <xf numFmtId="0" fontId="21" fillId="0" borderId="4" xfId="1" applyFont="1" applyBorder="1" applyAlignment="1" applyProtection="1">
      <alignment horizontal="left" vertical="center"/>
    </xf>
    <xf numFmtId="0" fontId="21" fillId="17" borderId="1" xfId="0" applyFont="1" applyFill="1" applyBorder="1" applyAlignment="1">
      <alignment horizontal="left" vertical="center" wrapText="1"/>
    </xf>
    <xf numFmtId="0" fontId="21" fillId="17" borderId="4" xfId="0" applyFont="1" applyFill="1" applyBorder="1" applyAlignment="1">
      <alignment horizontal="left" vertical="center" wrapText="1"/>
    </xf>
    <xf numFmtId="0" fontId="23" fillId="0" borderId="0" xfId="0" applyFont="1" applyBorder="1" applyAlignment="1">
      <alignment vertical="center"/>
    </xf>
    <xf numFmtId="0" fontId="26" fillId="0" borderId="0" xfId="0" applyFont="1" applyBorder="1" applyAlignment="1">
      <alignment horizontal="center" vertical="center"/>
    </xf>
    <xf numFmtId="0" fontId="61" fillId="0" borderId="0" xfId="0" applyFont="1" applyBorder="1" applyAlignment="1">
      <alignment horizontal="left" vertical="center"/>
    </xf>
    <xf numFmtId="0" fontId="23" fillId="0" borderId="0" xfId="0" applyFont="1" applyBorder="1" applyAlignment="1">
      <alignment horizontal="left" vertical="center"/>
    </xf>
    <xf numFmtId="0" fontId="21" fillId="0" borderId="4" xfId="5" applyFont="1" applyBorder="1" applyAlignment="1">
      <alignment horizontal="justify" vertical="center"/>
    </xf>
    <xf numFmtId="0" fontId="21" fillId="0" borderId="4" xfId="5" applyFont="1" applyBorder="1" applyAlignment="1">
      <alignment horizontal="justify"/>
    </xf>
    <xf numFmtId="0" fontId="21" fillId="0" borderId="4" xfId="5" applyFont="1" applyFill="1" applyBorder="1" applyAlignment="1">
      <alignment horizontal="justify" vertical="center"/>
    </xf>
    <xf numFmtId="0" fontId="21" fillId="6" borderId="4" xfId="5" applyFont="1" applyFill="1" applyBorder="1" applyAlignment="1">
      <alignment horizontal="justify" vertical="center"/>
    </xf>
    <xf numFmtId="0" fontId="23" fillId="0" borderId="0" xfId="0" applyFont="1" applyAlignment="1">
      <alignment horizontal="center" vertical="center"/>
    </xf>
    <xf numFmtId="0" fontId="28" fillId="0" borderId="0" xfId="0" applyFont="1" applyAlignment="1">
      <alignment horizontal="center" vertical="center"/>
    </xf>
    <xf numFmtId="0" fontId="83" fillId="13" borderId="0" xfId="38" applyFont="1" applyFill="1" applyAlignment="1">
      <alignment horizontal="center" vertical="center"/>
    </xf>
    <xf numFmtId="0" fontId="44" fillId="13" borderId="4" xfId="38" applyFont="1" applyFill="1" applyBorder="1" applyAlignment="1">
      <alignment horizontal="center" vertical="center" wrapText="1"/>
    </xf>
    <xf numFmtId="0" fontId="44" fillId="13" borderId="4" xfId="39" applyFont="1" applyFill="1" applyBorder="1" applyAlignment="1">
      <alignment horizontal="center" vertical="center" wrapText="1"/>
    </xf>
    <xf numFmtId="0" fontId="44" fillId="13" borderId="4" xfId="39" applyFont="1" applyFill="1" applyBorder="1" applyAlignment="1">
      <alignment vertical="center" wrapText="1"/>
    </xf>
    <xf numFmtId="0" fontId="44" fillId="13" borderId="12" xfId="39" applyFont="1" applyFill="1" applyBorder="1" applyAlignment="1">
      <alignment vertical="center" wrapText="1"/>
    </xf>
    <xf numFmtId="0" fontId="44" fillId="13" borderId="6" xfId="39" applyFont="1" applyFill="1" applyBorder="1" applyAlignment="1">
      <alignment vertical="center" wrapText="1"/>
    </xf>
    <xf numFmtId="0" fontId="44" fillId="13" borderId="4" xfId="38" applyFont="1" applyFill="1" applyBorder="1" applyAlignment="1">
      <alignment vertical="center" wrapText="1"/>
    </xf>
    <xf numFmtId="0" fontId="43" fillId="14" borderId="10" xfId="39" applyFont="1" applyFill="1" applyBorder="1" applyAlignment="1">
      <alignment horizontal="center" vertical="center" wrapText="1"/>
    </xf>
    <xf numFmtId="0" fontId="83" fillId="13" borderId="4" xfId="38" applyFont="1" applyFill="1" applyBorder="1" applyAlignment="1">
      <alignment horizontal="center" vertical="center"/>
    </xf>
    <xf numFmtId="49" fontId="83" fillId="13" borderId="4" xfId="0" applyNumberFormat="1" applyFont="1" applyFill="1" applyBorder="1" applyAlignment="1" applyProtection="1">
      <alignment horizontal="left" vertical="center" wrapText="1"/>
      <protection locked="0"/>
    </xf>
    <xf numFmtId="0" fontId="138" fillId="13" borderId="4" xfId="22" applyNumberFormat="1" applyFont="1" applyFill="1" applyBorder="1" applyAlignment="1" applyProtection="1">
      <alignment horizontal="center" vertical="center" wrapText="1"/>
      <protection hidden="1"/>
    </xf>
    <xf numFmtId="0" fontId="83" fillId="13" borderId="4" xfId="0" applyFont="1" applyFill="1" applyBorder="1" applyAlignment="1" applyProtection="1">
      <alignment horizontal="center" vertical="center" wrapText="1"/>
      <protection locked="0"/>
    </xf>
    <xf numFmtId="2" fontId="42" fillId="0" borderId="4" xfId="39" applyNumberFormat="1" applyFont="1" applyFill="1" applyBorder="1" applyAlignment="1">
      <alignment horizontal="center" vertical="center"/>
    </xf>
    <xf numFmtId="14" fontId="41" fillId="13" borderId="4" xfId="39" applyNumberFormat="1" applyFont="1" applyFill="1" applyBorder="1" applyAlignment="1">
      <alignment horizontal="center" vertical="center" wrapText="1"/>
    </xf>
    <xf numFmtId="2" fontId="39" fillId="13" borderId="4" xfId="39" applyNumberFormat="1" applyFont="1" applyFill="1" applyBorder="1" applyAlignment="1">
      <alignment horizontal="center" vertical="center"/>
    </xf>
    <xf numFmtId="1" fontId="39" fillId="13" borderId="4" xfId="39" applyNumberFormat="1" applyFont="1" applyFill="1" applyBorder="1" applyAlignment="1">
      <alignment horizontal="center" vertical="center"/>
    </xf>
    <xf numFmtId="0" fontId="39" fillId="13" borderId="4" xfId="39" applyFont="1" applyFill="1" applyBorder="1" applyAlignment="1">
      <alignment horizontal="center" vertical="center"/>
    </xf>
    <xf numFmtId="9" fontId="40" fillId="4" borderId="4" xfId="39" applyNumberFormat="1" applyFont="1" applyFill="1" applyBorder="1" applyAlignment="1">
      <alignment horizontal="center" vertical="center"/>
    </xf>
    <xf numFmtId="9" fontId="39" fillId="13" borderId="4" xfId="40" applyFont="1" applyFill="1" applyBorder="1" applyAlignment="1">
      <alignment horizontal="center" vertical="center"/>
    </xf>
    <xf numFmtId="9" fontId="84" fillId="13" borderId="4" xfId="40" applyFont="1" applyFill="1" applyBorder="1" applyAlignment="1">
      <alignment horizontal="center" vertical="center"/>
    </xf>
    <xf numFmtId="9" fontId="110" fillId="13" borderId="4" xfId="40" applyFont="1" applyFill="1" applyBorder="1" applyAlignment="1">
      <alignment horizontal="center" vertical="center" wrapText="1"/>
    </xf>
    <xf numFmtId="2" fontId="42" fillId="0" borderId="4" xfId="39" applyNumberFormat="1" applyFont="1" applyFill="1" applyBorder="1" applyAlignment="1">
      <alignment vertical="center"/>
    </xf>
    <xf numFmtId="14" fontId="41" fillId="13" borderId="4" xfId="39" applyNumberFormat="1" applyFont="1" applyFill="1" applyBorder="1" applyAlignment="1">
      <alignment vertical="center" wrapText="1"/>
    </xf>
    <xf numFmtId="2" fontId="39" fillId="13" borderId="4" xfId="39" applyNumberFormat="1" applyFont="1" applyFill="1" applyBorder="1" applyAlignment="1">
      <alignment vertical="center"/>
    </xf>
    <xf numFmtId="1" fontId="39" fillId="13" borderId="4" xfId="39" applyNumberFormat="1" applyFont="1" applyFill="1" applyBorder="1" applyAlignment="1">
      <alignment vertical="center"/>
    </xf>
    <xf numFmtId="0" fontId="39" fillId="13" borderId="4" xfId="39" applyFont="1" applyFill="1" applyBorder="1" applyAlignment="1">
      <alignment vertical="center"/>
    </xf>
    <xf numFmtId="9" fontId="84" fillId="13" borderId="4" xfId="40" applyFont="1" applyFill="1" applyBorder="1" applyAlignment="1">
      <alignment vertical="center"/>
    </xf>
    <xf numFmtId="9" fontId="110" fillId="13" borderId="4" xfId="40" applyFont="1" applyFill="1" applyBorder="1" applyAlignment="1">
      <alignment vertical="center" wrapText="1"/>
    </xf>
    <xf numFmtId="49" fontId="83" fillId="0" borderId="4" xfId="0" applyNumberFormat="1" applyFont="1" applyFill="1" applyBorder="1" applyAlignment="1" applyProtection="1">
      <alignment horizontal="left" vertical="center" wrapText="1"/>
      <protection locked="0"/>
    </xf>
    <xf numFmtId="0" fontId="95" fillId="0" borderId="4" xfId="0" applyFont="1" applyBorder="1" applyAlignment="1">
      <alignment horizontal="left" vertical="center" wrapText="1"/>
    </xf>
    <xf numFmtId="0" fontId="100" fillId="13" borderId="4" xfId="38" applyFont="1" applyFill="1" applyBorder="1" applyAlignment="1">
      <alignment horizontal="center" vertical="center"/>
    </xf>
    <xf numFmtId="0" fontId="140" fillId="0" borderId="4" xfId="0" applyFont="1" applyFill="1" applyBorder="1" applyAlignment="1">
      <alignment horizontal="justify" vertical="center"/>
    </xf>
    <xf numFmtId="0" fontId="95" fillId="0" borderId="4" xfId="0" applyFont="1" applyBorder="1" applyAlignment="1">
      <alignment horizontal="justify" vertical="center"/>
    </xf>
    <xf numFmtId="49" fontId="83" fillId="13" borderId="4" xfId="0" applyNumberFormat="1" applyFont="1" applyFill="1" applyBorder="1" applyAlignment="1" applyProtection="1">
      <alignment horizontal="center" vertical="center" wrapText="1"/>
      <protection locked="0"/>
    </xf>
    <xf numFmtId="0" fontId="95" fillId="0" borderId="4" xfId="0" applyFont="1" applyBorder="1" applyAlignment="1">
      <alignment horizontal="justify" vertical="center" wrapText="1"/>
    </xf>
    <xf numFmtId="0" fontId="86" fillId="13" borderId="4" xfId="38" applyFont="1" applyFill="1" applyBorder="1" applyAlignment="1">
      <alignment horizontal="center" vertical="center"/>
    </xf>
    <xf numFmtId="0" fontId="86" fillId="13" borderId="4" xfId="38" applyFont="1" applyFill="1" applyBorder="1" applyAlignment="1">
      <alignment vertical="center"/>
    </xf>
    <xf numFmtId="0" fontId="103" fillId="0" borderId="4" xfId="0" applyFont="1" applyFill="1" applyBorder="1" applyAlignment="1">
      <alignment horizontal="justify" vertical="center"/>
    </xf>
    <xf numFmtId="0" fontId="39" fillId="13" borderId="4" xfId="38" applyFont="1" applyFill="1" applyBorder="1" applyAlignment="1">
      <alignment horizontal="center" vertical="center"/>
    </xf>
    <xf numFmtId="0" fontId="39" fillId="13" borderId="0" xfId="38" applyFont="1" applyFill="1" applyAlignment="1">
      <alignment horizontal="center" vertical="center"/>
    </xf>
    <xf numFmtId="0" fontId="39" fillId="13" borderId="0" xfId="38" applyFont="1" applyFill="1" applyBorder="1" applyAlignment="1">
      <alignment horizontal="center" vertical="center"/>
    </xf>
    <xf numFmtId="0" fontId="38" fillId="12" borderId="11" xfId="39" applyFont="1" applyFill="1" applyBorder="1" applyAlignment="1">
      <alignment horizontal="center" vertical="center"/>
    </xf>
    <xf numFmtId="0" fontId="37" fillId="12" borderId="11" xfId="39" applyFont="1" applyFill="1" applyBorder="1" applyAlignment="1">
      <alignment horizontal="center" vertical="center"/>
    </xf>
    <xf numFmtId="9" fontId="35" fillId="4" borderId="11" xfId="39" applyNumberFormat="1" applyFont="1" applyFill="1" applyBorder="1" applyAlignment="1">
      <alignment horizontal="center" vertical="center"/>
    </xf>
    <xf numFmtId="0" fontId="83" fillId="13" borderId="0" xfId="38" applyFont="1" applyFill="1" applyBorder="1" applyAlignment="1">
      <alignment horizontal="center" vertical="center"/>
    </xf>
    <xf numFmtId="0" fontId="21" fillId="0" borderId="2" xfId="0" applyFont="1" applyBorder="1" applyAlignment="1">
      <alignment horizontal="justify" vertical="center"/>
    </xf>
    <xf numFmtId="0" fontId="21" fillId="0" borderId="4" xfId="0" applyFont="1" applyBorder="1" applyAlignment="1">
      <alignment horizontal="justify" vertical="center" wrapText="1"/>
    </xf>
    <xf numFmtId="0" fontId="21" fillId="13" borderId="1" xfId="0" applyFont="1" applyFill="1" applyBorder="1" applyAlignment="1">
      <alignment horizontal="left" vertical="center" wrapText="1"/>
    </xf>
    <xf numFmtId="0" fontId="21" fillId="13" borderId="4" xfId="0" applyFont="1" applyFill="1" applyBorder="1" applyAlignment="1">
      <alignment horizontal="left" vertical="center"/>
    </xf>
    <xf numFmtId="0" fontId="95" fillId="0" borderId="0" xfId="41" applyFont="1" applyAlignment="1"/>
    <xf numFmtId="0" fontId="116" fillId="34" borderId="68" xfId="41" applyFont="1" applyFill="1" applyBorder="1" applyAlignment="1">
      <alignment horizontal="center" vertical="center" wrapText="1"/>
    </xf>
    <xf numFmtId="14" fontId="116" fillId="34" borderId="68" xfId="41" applyNumberFormat="1" applyFont="1" applyFill="1" applyBorder="1" applyAlignment="1">
      <alignment horizontal="center" vertical="center" wrapText="1"/>
    </xf>
    <xf numFmtId="170" fontId="116" fillId="34" borderId="68" xfId="41" applyNumberFormat="1" applyFont="1" applyFill="1" applyBorder="1" applyAlignment="1">
      <alignment vertical="center" wrapText="1"/>
    </xf>
    <xf numFmtId="0" fontId="142" fillId="35" borderId="67" xfId="41" applyFont="1" applyFill="1" applyBorder="1" applyAlignment="1">
      <alignment horizontal="center" vertical="center" wrapText="1"/>
    </xf>
    <xf numFmtId="0" fontId="142" fillId="35" borderId="89" xfId="41" applyFont="1" applyFill="1" applyBorder="1" applyAlignment="1">
      <alignment horizontal="center" vertical="center" wrapText="1"/>
    </xf>
    <xf numFmtId="0" fontId="142" fillId="35" borderId="4" xfId="41" applyFont="1" applyFill="1" applyBorder="1" applyAlignment="1">
      <alignment horizontal="center" vertical="center" wrapText="1"/>
    </xf>
    <xf numFmtId="0" fontId="142" fillId="35" borderId="90" xfId="41" applyFont="1" applyFill="1" applyBorder="1" applyAlignment="1">
      <alignment horizontal="center" vertical="center" wrapText="1"/>
    </xf>
    <xf numFmtId="0" fontId="142" fillId="35" borderId="97" xfId="41" applyFont="1" applyFill="1" applyBorder="1" applyAlignment="1">
      <alignment horizontal="center" vertical="center" wrapText="1"/>
    </xf>
    <xf numFmtId="0" fontId="143" fillId="34" borderId="68" xfId="41" applyFont="1" applyFill="1" applyBorder="1" applyAlignment="1">
      <alignment horizontal="center" vertical="center" wrapText="1"/>
    </xf>
    <xf numFmtId="49" fontId="83" fillId="34" borderId="68" xfId="41" applyNumberFormat="1" applyFont="1" applyFill="1" applyBorder="1" applyAlignment="1">
      <alignment horizontal="justify" vertical="center" wrapText="1"/>
    </xf>
    <xf numFmtId="0" fontId="40" fillId="0" borderId="4" xfId="41" applyFont="1" applyFill="1" applyBorder="1" applyAlignment="1">
      <alignment horizontal="justify" vertical="center" wrapText="1"/>
    </xf>
    <xf numFmtId="0" fontId="83" fillId="34" borderId="4" xfId="41" applyNumberFormat="1" applyFont="1" applyFill="1" applyBorder="1" applyAlignment="1">
      <alignment horizontal="justify" vertical="center" wrapText="1"/>
    </xf>
    <xf numFmtId="0" fontId="83" fillId="34" borderId="15" xfId="41" applyFont="1" applyFill="1" applyBorder="1" applyAlignment="1">
      <alignment horizontal="center" vertical="center" wrapText="1"/>
    </xf>
    <xf numFmtId="0" fontId="83" fillId="34" borderId="4" xfId="41" applyFont="1" applyFill="1" applyBorder="1" applyAlignment="1">
      <alignment horizontal="center" vertical="center" wrapText="1"/>
    </xf>
    <xf numFmtId="14" fontId="92" fillId="0" borderId="96" xfId="41" applyNumberFormat="1" applyFont="1" applyFill="1" applyBorder="1" applyAlignment="1">
      <alignment horizontal="center" vertical="center" wrapText="1"/>
    </xf>
    <xf numFmtId="170" fontId="83" fillId="34" borderId="68" xfId="41" applyNumberFormat="1" applyFont="1" applyFill="1" applyBorder="1" applyAlignment="1">
      <alignment horizontal="center" vertical="center" wrapText="1"/>
    </xf>
    <xf numFmtId="1" fontId="143" fillId="34" borderId="68" xfId="41" applyNumberFormat="1" applyFont="1" applyFill="1" applyBorder="1" applyAlignment="1">
      <alignment horizontal="center" vertical="center"/>
    </xf>
    <xf numFmtId="0" fontId="92" fillId="34" borderId="68" xfId="41" applyFont="1" applyFill="1" applyBorder="1" applyAlignment="1">
      <alignment horizontal="center" vertical="center"/>
    </xf>
    <xf numFmtId="1" fontId="143" fillId="34" borderId="94" xfId="41" applyNumberFormat="1" applyFont="1" applyFill="1" applyBorder="1" applyAlignment="1">
      <alignment horizontal="center" vertical="center"/>
    </xf>
    <xf numFmtId="1" fontId="39" fillId="13" borderId="4" xfId="42" applyNumberFormat="1" applyFont="1" applyFill="1" applyBorder="1" applyAlignment="1">
      <alignment horizontal="center" vertical="center"/>
    </xf>
    <xf numFmtId="0" fontId="92" fillId="34" borderId="96" xfId="41" applyFont="1" applyFill="1" applyBorder="1" applyAlignment="1">
      <alignment horizontal="center" vertical="center"/>
    </xf>
    <xf numFmtId="9" fontId="40" fillId="4" borderId="4" xfId="43" applyNumberFormat="1" applyFont="1" applyFill="1" applyBorder="1" applyAlignment="1">
      <alignment horizontal="center" vertical="center"/>
    </xf>
    <xf numFmtId="0" fontId="143" fillId="34" borderId="68" xfId="41" applyFont="1" applyFill="1" applyBorder="1" applyAlignment="1">
      <alignment horizontal="center" vertical="center"/>
    </xf>
    <xf numFmtId="9" fontId="39" fillId="13" borderId="1" xfId="44" applyFont="1" applyFill="1" applyBorder="1" applyAlignment="1">
      <alignment horizontal="center" vertical="center"/>
    </xf>
    <xf numFmtId="9" fontId="39" fillId="13" borderId="4" xfId="44" applyFont="1" applyFill="1" applyBorder="1" applyAlignment="1">
      <alignment horizontal="center" vertical="center"/>
    </xf>
    <xf numFmtId="0" fontId="92" fillId="34" borderId="4" xfId="41" applyFont="1" applyFill="1" applyBorder="1" applyAlignment="1">
      <alignment horizontal="center" vertical="center"/>
    </xf>
    <xf numFmtId="0" fontId="40" fillId="34" borderId="4" xfId="45" applyFont="1" applyFill="1" applyBorder="1" applyAlignment="1">
      <alignment horizontal="justify" vertical="center" wrapText="1"/>
    </xf>
    <xf numFmtId="0" fontId="92" fillId="34" borderId="91" xfId="41" applyFont="1" applyFill="1" applyBorder="1" applyAlignment="1">
      <alignment horizontal="center" vertical="center" wrapText="1"/>
    </xf>
    <xf numFmtId="0" fontId="92" fillId="34" borderId="4" xfId="41" applyFont="1" applyFill="1" applyBorder="1" applyAlignment="1">
      <alignment horizontal="center" vertical="center" wrapText="1"/>
    </xf>
    <xf numFmtId="14" fontId="92" fillId="34" borderId="68" xfId="41" applyNumberFormat="1" applyFont="1" applyFill="1" applyBorder="1" applyAlignment="1">
      <alignment horizontal="center" vertical="center" wrapText="1"/>
    </xf>
    <xf numFmtId="0" fontId="40" fillId="0" borderId="4" xfId="45" applyFont="1" applyFill="1" applyBorder="1" applyAlignment="1">
      <alignment horizontal="justify" vertical="center" wrapText="1"/>
    </xf>
    <xf numFmtId="0" fontId="92" fillId="0" borderId="94" xfId="41" applyFont="1" applyFill="1" applyBorder="1" applyAlignment="1">
      <alignment horizontal="center" vertical="center" wrapText="1"/>
    </xf>
    <xf numFmtId="14" fontId="92" fillId="0" borderId="68" xfId="41" applyNumberFormat="1" applyFont="1" applyFill="1" applyBorder="1" applyAlignment="1">
      <alignment horizontal="center" vertical="center" wrapText="1"/>
    </xf>
    <xf numFmtId="0" fontId="40" fillId="0" borderId="4" xfId="45" applyNumberFormat="1" applyFont="1" applyFill="1" applyBorder="1" applyAlignment="1">
      <alignment horizontal="justify" vertical="center" wrapText="1"/>
    </xf>
    <xf numFmtId="0" fontId="92" fillId="0" borderId="97" xfId="41" applyFont="1" applyFill="1" applyBorder="1" applyAlignment="1">
      <alignment horizontal="center" vertical="center" wrapText="1"/>
    </xf>
    <xf numFmtId="49" fontId="40" fillId="34" borderId="4" xfId="45" applyNumberFormat="1" applyFont="1" applyFill="1" applyBorder="1" applyAlignment="1">
      <alignment horizontal="justify" vertical="center" wrapText="1"/>
    </xf>
    <xf numFmtId="0" fontId="92" fillId="34" borderId="4" xfId="41" applyNumberFormat="1" applyFont="1" applyFill="1" applyBorder="1" applyAlignment="1">
      <alignment horizontal="justify" vertical="center" wrapText="1"/>
    </xf>
    <xf numFmtId="0" fontId="92" fillId="34" borderId="68" xfId="41" applyFont="1" applyFill="1" applyBorder="1" applyAlignment="1">
      <alignment horizontal="center" vertical="center" wrapText="1"/>
    </xf>
    <xf numFmtId="0" fontId="40" fillId="34" borderId="4" xfId="45" applyNumberFormat="1" applyFont="1" applyFill="1" applyBorder="1" applyAlignment="1">
      <alignment horizontal="justify" vertical="center" wrapText="1"/>
    </xf>
    <xf numFmtId="9" fontId="92" fillId="34" borderId="68" xfId="41" applyNumberFormat="1" applyFont="1" applyFill="1" applyBorder="1" applyAlignment="1">
      <alignment horizontal="center" vertical="center" wrapText="1"/>
    </xf>
    <xf numFmtId="0" fontId="92" fillId="34" borderId="66" xfId="41" applyFont="1" applyFill="1" applyBorder="1" applyAlignment="1">
      <alignment horizontal="center" vertical="center"/>
    </xf>
    <xf numFmtId="1" fontId="143" fillId="34" borderId="66" xfId="41" applyNumberFormat="1" applyFont="1" applyFill="1" applyBorder="1" applyAlignment="1">
      <alignment horizontal="center" vertical="center"/>
    </xf>
    <xf numFmtId="0" fontId="146" fillId="34" borderId="68" xfId="41" applyFont="1" applyFill="1" applyBorder="1" applyAlignment="1">
      <alignment horizontal="center" vertical="center"/>
    </xf>
    <xf numFmtId="0" fontId="102" fillId="0" borderId="0" xfId="41" applyFont="1" applyAlignment="1">
      <alignment horizontal="center" vertical="center"/>
    </xf>
    <xf numFmtId="14" fontId="143" fillId="34" borderId="68" xfId="41" applyNumberFormat="1" applyFont="1" applyFill="1" applyBorder="1" applyAlignment="1">
      <alignment horizontal="center" vertical="center"/>
    </xf>
    <xf numFmtId="0" fontId="95" fillId="0" borderId="4" xfId="41" applyFont="1" applyBorder="1" applyAlignment="1"/>
    <xf numFmtId="10" fontId="35" fillId="4" borderId="4" xfId="42" applyNumberFormat="1" applyFont="1" applyFill="1" applyBorder="1" applyAlignment="1">
      <alignment horizontal="center" vertical="center"/>
    </xf>
    <xf numFmtId="0" fontId="148" fillId="36" borderId="98" xfId="41" applyFont="1" applyFill="1" applyBorder="1" applyAlignment="1">
      <alignment horizontal="center" vertical="center"/>
    </xf>
    <xf numFmtId="0" fontId="92" fillId="34" borderId="97" xfId="41" applyFont="1" applyFill="1" applyBorder="1" applyAlignment="1">
      <alignment horizontal="center" vertical="center"/>
    </xf>
    <xf numFmtId="1" fontId="143" fillId="34" borderId="97" xfId="41" applyNumberFormat="1" applyFont="1" applyFill="1" applyBorder="1" applyAlignment="1">
      <alignment horizontal="center" vertical="center"/>
    </xf>
    <xf numFmtId="0" fontId="143" fillId="34" borderId="97" xfId="41" applyFont="1" applyFill="1" applyBorder="1" applyAlignment="1">
      <alignment horizontal="center" vertical="center"/>
    </xf>
    <xf numFmtId="0" fontId="56" fillId="13" borderId="4" xfId="2" applyFont="1" applyFill="1" applyBorder="1" applyAlignment="1">
      <alignment horizontal="justify" vertical="center" wrapText="1"/>
    </xf>
    <xf numFmtId="0" fontId="39" fillId="13" borderId="4" xfId="17" applyFont="1" applyFill="1" applyBorder="1" applyAlignment="1">
      <alignment horizontal="center" vertical="center"/>
    </xf>
    <xf numFmtId="9" fontId="110" fillId="13" borderId="4" xfId="19" applyFont="1" applyFill="1" applyBorder="1" applyAlignment="1">
      <alignment horizontal="justify" vertical="center" wrapText="1"/>
    </xf>
    <xf numFmtId="49" fontId="23" fillId="11" borderId="4" xfId="0" applyNumberFormat="1" applyFont="1" applyFill="1" applyBorder="1" applyAlignment="1">
      <alignment horizontal="justify" vertical="center" wrapText="1"/>
    </xf>
    <xf numFmtId="0" fontId="23" fillId="11" borderId="4" xfId="0" applyFont="1" applyFill="1" applyBorder="1" applyAlignment="1">
      <alignment horizontal="justify" vertical="center" wrapText="1"/>
    </xf>
    <xf numFmtId="0" fontId="39" fillId="11" borderId="4" xfId="17" applyFont="1" applyFill="1" applyBorder="1" applyAlignment="1">
      <alignment horizontal="center" vertical="center"/>
    </xf>
    <xf numFmtId="0" fontId="39" fillId="13" borderId="4" xfId="17" applyFont="1" applyFill="1" applyBorder="1" applyAlignment="1">
      <alignment horizontal="center" vertical="center" wrapText="1"/>
    </xf>
    <xf numFmtId="0" fontId="39" fillId="15" borderId="4" xfId="17" applyFont="1" applyFill="1" applyBorder="1" applyAlignment="1">
      <alignment horizontal="center" vertical="center"/>
    </xf>
    <xf numFmtId="0" fontId="21" fillId="31" borderId="4" xfId="0" applyFont="1" applyFill="1" applyBorder="1" applyAlignment="1">
      <alignment horizontal="justify" vertical="center"/>
    </xf>
    <xf numFmtId="0" fontId="21" fillId="31" borderId="1" xfId="0" applyFont="1" applyFill="1" applyBorder="1" applyAlignment="1">
      <alignment horizontal="justify" vertical="center"/>
    </xf>
    <xf numFmtId="9" fontId="22" fillId="2" borderId="4" xfId="1" quotePrefix="1" applyNumberFormat="1" applyFont="1" applyFill="1" applyBorder="1" applyAlignment="1" applyProtection="1">
      <alignment horizontal="justify" vertical="center" wrapText="1"/>
    </xf>
    <xf numFmtId="9" fontId="22" fillId="2" borderId="1" xfId="1" quotePrefix="1" applyNumberFormat="1" applyFont="1" applyFill="1" applyBorder="1" applyAlignment="1" applyProtection="1">
      <alignment horizontal="justify" vertical="center" wrapText="1"/>
    </xf>
    <xf numFmtId="9" fontId="22" fillId="2" borderId="1" xfId="1" quotePrefix="1" applyNumberFormat="1" applyFont="1" applyFill="1" applyBorder="1" applyAlignment="1" applyProtection="1">
      <alignment horizontal="left" vertical="center" wrapText="1"/>
    </xf>
    <xf numFmtId="9" fontId="22" fillId="2" borderId="4" xfId="1" quotePrefix="1" applyNumberFormat="1" applyFont="1" applyFill="1" applyBorder="1" applyAlignment="1" applyProtection="1">
      <alignment horizontal="left" vertical="center" wrapText="1"/>
    </xf>
    <xf numFmtId="0" fontId="23" fillId="6" borderId="4" xfId="0" applyFont="1" applyFill="1" applyBorder="1" applyAlignment="1">
      <alignment horizontal="justify" vertical="center" wrapText="1"/>
    </xf>
    <xf numFmtId="0" fontId="83" fillId="13" borderId="1" xfId="17" applyFont="1" applyFill="1" applyBorder="1" applyAlignment="1">
      <alignment horizontal="center" vertical="center"/>
    </xf>
    <xf numFmtId="0" fontId="0" fillId="6" borderId="4" xfId="0" applyFill="1" applyBorder="1" applyAlignment="1" applyProtection="1">
      <alignment horizontal="justify" vertical="center" wrapText="1"/>
      <protection locked="0"/>
    </xf>
    <xf numFmtId="0" fontId="7" fillId="0" borderId="4" xfId="26" applyFont="1" applyBorder="1" applyAlignment="1">
      <alignment vertical="center" wrapText="1"/>
    </xf>
    <xf numFmtId="0" fontId="149" fillId="0" borderId="4" xfId="0" applyFont="1" applyFill="1" applyBorder="1" applyAlignment="1">
      <alignment horizontal="justify" vertical="center" wrapText="1"/>
    </xf>
    <xf numFmtId="0" fontId="83" fillId="13" borderId="8" xfId="26" applyFont="1" applyFill="1" applyBorder="1" applyAlignment="1">
      <alignment horizontal="center" vertical="center" wrapText="1"/>
    </xf>
    <xf numFmtId="0" fontId="115" fillId="19" borderId="4" xfId="26" applyFont="1" applyFill="1" applyBorder="1" applyAlignment="1">
      <alignment horizontal="center" vertical="center" wrapText="1"/>
    </xf>
    <xf numFmtId="0" fontId="102" fillId="0" borderId="4" xfId="26" applyFont="1" applyBorder="1" applyAlignment="1">
      <alignment horizontal="center" vertical="center" wrapText="1"/>
    </xf>
    <xf numFmtId="0" fontId="125" fillId="13" borderId="4" xfId="0" applyFont="1" applyFill="1" applyBorder="1" applyAlignment="1">
      <alignment horizontal="justify" vertical="top" wrapText="1"/>
    </xf>
    <xf numFmtId="0" fontId="83" fillId="13" borderId="4" xfId="17" applyFont="1" applyFill="1" applyBorder="1" applyAlignment="1">
      <alignment horizontal="center" vertical="center"/>
    </xf>
    <xf numFmtId="0" fontId="83" fillId="13" borderId="4" xfId="17" applyFont="1" applyFill="1" applyBorder="1" applyAlignment="1" applyProtection="1">
      <alignment horizontal="center" vertical="center"/>
      <protection locked="0"/>
    </xf>
    <xf numFmtId="0" fontId="83" fillId="13" borderId="4" xfId="26" applyFont="1" applyFill="1" applyBorder="1" applyAlignment="1" applyProtection="1">
      <alignment vertical="center" wrapText="1"/>
      <protection locked="0"/>
    </xf>
    <xf numFmtId="0" fontId="83" fillId="13" borderId="11" xfId="26" applyFont="1" applyFill="1" applyBorder="1" applyAlignment="1" applyProtection="1">
      <alignment vertical="center" wrapText="1"/>
      <protection locked="0"/>
    </xf>
    <xf numFmtId="0" fontId="23" fillId="6" borderId="4" xfId="0" applyFont="1" applyFill="1" applyBorder="1" applyAlignment="1" applyProtection="1">
      <alignment horizontal="justify" vertical="center" wrapText="1"/>
      <protection locked="0"/>
    </xf>
    <xf numFmtId="14" fontId="23" fillId="13" borderId="4" xfId="0" applyNumberFormat="1" applyFont="1" applyFill="1" applyBorder="1" applyAlignment="1" applyProtection="1">
      <alignment horizontal="center" vertical="center" wrapText="1"/>
      <protection locked="0"/>
    </xf>
    <xf numFmtId="1" fontId="39" fillId="13" borderId="4" xfId="26" applyNumberFormat="1" applyFont="1" applyFill="1" applyBorder="1" applyAlignment="1" applyProtection="1">
      <alignment horizontal="center" vertical="center" wrapText="1"/>
      <protection locked="0"/>
    </xf>
    <xf numFmtId="14" fontId="23" fillId="0" borderId="11" xfId="26" applyNumberFormat="1" applyFont="1" applyFill="1" applyBorder="1" applyAlignment="1" applyProtection="1">
      <alignment horizontal="center" vertical="center" wrapText="1"/>
      <protection locked="0"/>
    </xf>
    <xf numFmtId="1" fontId="39" fillId="13" borderId="4" xfId="24" applyNumberFormat="1" applyFont="1" applyFill="1" applyBorder="1" applyAlignment="1" applyProtection="1">
      <alignment horizontal="center" vertical="center"/>
      <protection locked="0"/>
    </xf>
    <xf numFmtId="9" fontId="40" fillId="4" borderId="4" xfId="26" applyNumberFormat="1" applyFont="1" applyFill="1" applyBorder="1" applyAlignment="1" applyProtection="1">
      <alignment horizontal="center" vertical="center"/>
      <protection locked="0"/>
    </xf>
    <xf numFmtId="0" fontId="39" fillId="13" borderId="11" xfId="26" applyFont="1" applyFill="1" applyBorder="1" applyAlignment="1" applyProtection="1">
      <alignment horizontal="left" vertical="center" wrapText="1" indent="1"/>
      <protection locked="0"/>
    </xf>
    <xf numFmtId="0" fontId="39" fillId="13" borderId="11" xfId="26" applyFont="1" applyFill="1" applyBorder="1" applyAlignment="1" applyProtection="1">
      <alignment horizontal="center" vertical="center" wrapText="1"/>
      <protection locked="0"/>
    </xf>
    <xf numFmtId="14" fontId="23" fillId="0" borderId="4" xfId="26" applyNumberFormat="1" applyFont="1" applyFill="1" applyBorder="1" applyAlignment="1" applyProtection="1">
      <alignment horizontal="center" vertical="center" wrapText="1"/>
      <protection locked="0"/>
    </xf>
    <xf numFmtId="9" fontId="39" fillId="13" borderId="4" xfId="19" applyFont="1" applyFill="1" applyBorder="1" applyAlignment="1" applyProtection="1">
      <alignment horizontal="center" vertical="center"/>
      <protection locked="0"/>
    </xf>
    <xf numFmtId="0" fontId="13" fillId="0" borderId="0" xfId="26" applyAlignment="1" applyProtection="1">
      <alignment wrapText="1"/>
      <protection locked="0"/>
    </xf>
    <xf numFmtId="0" fontId="6" fillId="0" borderId="4" xfId="26" applyFont="1" applyBorder="1" applyAlignment="1">
      <alignment horizontal="justify" vertical="center" wrapText="1"/>
    </xf>
    <xf numFmtId="0" fontId="6" fillId="0" borderId="4" xfId="26" applyFont="1" applyBorder="1" applyAlignment="1">
      <alignment vertical="center" wrapText="1"/>
    </xf>
    <xf numFmtId="0" fontId="44" fillId="13" borderId="4" xfId="47" applyFont="1" applyFill="1" applyBorder="1" applyAlignment="1">
      <alignment horizontal="center" vertical="center" wrapText="1"/>
    </xf>
    <xf numFmtId="14" fontId="44" fillId="13" borderId="4" xfId="47" applyNumberFormat="1" applyFont="1" applyFill="1" applyBorder="1" applyAlignment="1">
      <alignment vertical="center" wrapText="1"/>
    </xf>
    <xf numFmtId="0" fontId="43" fillId="14" borderId="1" xfId="47" applyFont="1" applyFill="1" applyBorder="1" applyAlignment="1">
      <alignment horizontal="center" vertical="center" wrapText="1"/>
    </xf>
    <xf numFmtId="0" fontId="43" fillId="14" borderId="10" xfId="47" applyFont="1" applyFill="1" applyBorder="1" applyAlignment="1">
      <alignment horizontal="center" vertical="center" wrapText="1"/>
    </xf>
    <xf numFmtId="0" fontId="83" fillId="13" borderId="4" xfId="47" applyFont="1" applyFill="1" applyBorder="1" applyAlignment="1">
      <alignment horizontal="center" vertical="center" wrapText="1"/>
    </xf>
    <xf numFmtId="0" fontId="86" fillId="13" borderId="4" xfId="47" applyFont="1" applyFill="1" applyBorder="1" applyAlignment="1">
      <alignment horizontal="justify" vertical="center" wrapText="1"/>
    </xf>
    <xf numFmtId="14" fontId="23" fillId="0" borderId="1" xfId="47" applyNumberFormat="1" applyFont="1" applyFill="1" applyBorder="1" applyAlignment="1">
      <alignment horizontal="center" vertical="center" wrapText="1"/>
    </xf>
    <xf numFmtId="1" fontId="39" fillId="13" borderId="4" xfId="47" applyNumberFormat="1" applyFont="1" applyFill="1" applyBorder="1" applyAlignment="1">
      <alignment horizontal="center" vertical="center" wrapText="1"/>
    </xf>
    <xf numFmtId="14" fontId="23" fillId="0" borderId="4" xfId="47" applyNumberFormat="1" applyFont="1" applyFill="1" applyBorder="1" applyAlignment="1">
      <alignment horizontal="center" vertical="center" wrapText="1"/>
    </xf>
    <xf numFmtId="1" fontId="39" fillId="13" borderId="4" xfId="48" applyNumberFormat="1" applyFont="1" applyFill="1" applyBorder="1" applyAlignment="1">
      <alignment horizontal="center" vertical="center"/>
    </xf>
    <xf numFmtId="0" fontId="39" fillId="13" borderId="4" xfId="47" applyFont="1" applyFill="1" applyBorder="1" applyAlignment="1">
      <alignment horizontal="center" vertical="center" wrapText="1"/>
    </xf>
    <xf numFmtId="9" fontId="40" fillId="4" borderId="4" xfId="47" applyNumberFormat="1" applyFont="1" applyFill="1" applyBorder="1" applyAlignment="1">
      <alignment horizontal="center" vertical="center"/>
    </xf>
    <xf numFmtId="9" fontId="39" fillId="13" borderId="4" xfId="49" applyFont="1" applyFill="1" applyBorder="1" applyAlignment="1">
      <alignment horizontal="center" vertical="center"/>
    </xf>
    <xf numFmtId="0" fontId="120" fillId="0" borderId="0" xfId="5" applyFont="1" applyAlignment="1">
      <alignment horizontal="justify" vertical="center"/>
    </xf>
    <xf numFmtId="0" fontId="23" fillId="0" borderId="1" xfId="5" applyBorder="1"/>
    <xf numFmtId="0" fontId="56" fillId="13" borderId="4" xfId="5" applyNumberFormat="1" applyFont="1" applyFill="1" applyBorder="1" applyAlignment="1">
      <alignment horizontal="justify" vertical="top" wrapText="1"/>
    </xf>
    <xf numFmtId="0" fontId="83" fillId="13" borderId="4" xfId="47" applyFont="1" applyFill="1" applyBorder="1" applyAlignment="1">
      <alignment vertical="center" wrapText="1"/>
    </xf>
    <xf numFmtId="0" fontId="120" fillId="0" borderId="4" xfId="5" applyFont="1" applyBorder="1" applyAlignment="1">
      <alignment horizontal="justify" vertical="center" wrapText="1"/>
    </xf>
    <xf numFmtId="0" fontId="157" fillId="0" borderId="4" xfId="5" applyFont="1" applyBorder="1" applyAlignment="1">
      <alignment horizontal="justify" vertical="center" wrapText="1"/>
    </xf>
    <xf numFmtId="0" fontId="83" fillId="13" borderId="4" xfId="47" applyFont="1" applyFill="1" applyBorder="1" applyAlignment="1">
      <alignment vertical="top" wrapText="1"/>
    </xf>
    <xf numFmtId="0" fontId="120" fillId="0" borderId="4" xfId="5" applyFont="1" applyBorder="1" applyAlignment="1">
      <alignment horizontal="justify" vertical="center"/>
    </xf>
    <xf numFmtId="0" fontId="23" fillId="13" borderId="4" xfId="47" applyFont="1" applyFill="1" applyBorder="1" applyAlignment="1">
      <alignment vertical="center" wrapText="1"/>
    </xf>
    <xf numFmtId="9" fontId="23" fillId="0" borderId="4" xfId="47" applyNumberFormat="1" applyFont="1" applyFill="1" applyBorder="1" applyAlignment="1">
      <alignment horizontal="center" vertical="center" wrapText="1"/>
    </xf>
    <xf numFmtId="14" fontId="23" fillId="0" borderId="1" xfId="47" applyNumberFormat="1" applyFont="1" applyFill="1" applyBorder="1" applyAlignment="1">
      <alignment vertical="center" wrapText="1"/>
    </xf>
    <xf numFmtId="1" fontId="39" fillId="13" borderId="1" xfId="47" applyNumberFormat="1" applyFont="1" applyFill="1" applyBorder="1" applyAlignment="1">
      <alignment horizontal="center" vertical="center" wrapText="1"/>
    </xf>
    <xf numFmtId="0" fontId="83" fillId="13" borderId="11" xfId="47" applyFont="1" applyFill="1" applyBorder="1" applyAlignment="1">
      <alignment horizontal="center" vertical="center" wrapText="1"/>
    </xf>
    <xf numFmtId="1" fontId="23" fillId="0" borderId="4" xfId="47" applyNumberFormat="1" applyFont="1" applyFill="1" applyBorder="1" applyAlignment="1">
      <alignment horizontal="center" vertical="center"/>
    </xf>
    <xf numFmtId="0" fontId="23" fillId="0" borderId="4" xfId="47" applyFont="1" applyFill="1" applyBorder="1" applyAlignment="1">
      <alignment horizontal="center" vertical="center"/>
    </xf>
    <xf numFmtId="0" fontId="157" fillId="0" borderId="4" xfId="5" applyFont="1" applyBorder="1" applyAlignment="1">
      <alignment horizontal="justify" vertical="top" wrapText="1"/>
    </xf>
    <xf numFmtId="0" fontId="83" fillId="13" borderId="4" xfId="47" applyFont="1" applyFill="1" applyBorder="1" applyAlignment="1">
      <alignment horizontal="justify" vertical="center" wrapText="1"/>
    </xf>
    <xf numFmtId="0" fontId="23" fillId="13" borderId="4" xfId="47" applyFont="1" applyFill="1" applyBorder="1" applyAlignment="1">
      <alignment horizontal="justify" vertical="center" wrapText="1"/>
    </xf>
    <xf numFmtId="14" fontId="23" fillId="0" borderId="4" xfId="47" applyNumberFormat="1" applyFont="1" applyFill="1" applyBorder="1" applyAlignment="1">
      <alignment horizontal="center" vertical="center"/>
    </xf>
    <xf numFmtId="9" fontId="83" fillId="13" borderId="4" xfId="47" applyNumberFormat="1" applyFont="1" applyFill="1" applyBorder="1" applyAlignment="1">
      <alignment horizontal="center" vertical="center" wrapText="1"/>
    </xf>
    <xf numFmtId="0" fontId="56" fillId="13" borderId="4" xfId="5" applyNumberFormat="1" applyFont="1" applyFill="1" applyBorder="1" applyAlignment="1">
      <alignment horizontal="justify" vertical="center" wrapText="1"/>
    </xf>
    <xf numFmtId="1" fontId="23" fillId="0" borderId="4" xfId="47" applyNumberFormat="1" applyFont="1" applyFill="1" applyBorder="1" applyAlignment="1">
      <alignment horizontal="center" vertical="center" wrapText="1"/>
    </xf>
    <xf numFmtId="0" fontId="120" fillId="0" borderId="4" xfId="5" applyFont="1" applyBorder="1" applyAlignment="1">
      <alignment vertical="center" wrapText="1"/>
    </xf>
    <xf numFmtId="0" fontId="23" fillId="13" borderId="1" xfId="47" applyFont="1" applyFill="1" applyBorder="1" applyAlignment="1">
      <alignment horizontal="justify" vertical="center" wrapText="1"/>
    </xf>
    <xf numFmtId="9" fontId="23" fillId="0" borderId="1" xfId="47" applyNumberFormat="1" applyFont="1" applyFill="1" applyBorder="1" applyAlignment="1">
      <alignment horizontal="center" vertical="center" wrapText="1"/>
    </xf>
    <xf numFmtId="0" fontId="23" fillId="13" borderId="1" xfId="47" applyFont="1" applyFill="1" applyBorder="1" applyAlignment="1">
      <alignment horizontal="left" vertical="center" wrapText="1"/>
    </xf>
    <xf numFmtId="0" fontId="23" fillId="13" borderId="1" xfId="47" applyFont="1" applyFill="1" applyBorder="1" applyAlignment="1">
      <alignment vertical="center" wrapText="1"/>
    </xf>
    <xf numFmtId="1" fontId="23" fillId="0" borderId="1" xfId="47" applyNumberFormat="1" applyFont="1" applyFill="1" applyBorder="1" applyAlignment="1">
      <alignment horizontal="center" vertical="center" wrapText="1"/>
    </xf>
    <xf numFmtId="1" fontId="83" fillId="13" borderId="4" xfId="47" applyNumberFormat="1" applyFont="1" applyFill="1" applyBorder="1" applyAlignment="1">
      <alignment horizontal="center" vertical="center" wrapText="1"/>
    </xf>
    <xf numFmtId="0" fontId="120" fillId="0" borderId="0" xfId="5" applyFont="1" applyAlignment="1">
      <alignment horizontal="justify" vertical="center" wrapText="1"/>
    </xf>
    <xf numFmtId="0" fontId="23" fillId="0" borderId="4" xfId="47" applyFont="1" applyFill="1" applyBorder="1" applyAlignment="1">
      <alignment horizontal="justify" vertical="center" wrapText="1"/>
    </xf>
    <xf numFmtId="0" fontId="38" fillId="12" borderId="4" xfId="47" applyFont="1" applyFill="1" applyBorder="1" applyAlignment="1">
      <alignment horizontal="center" vertical="center"/>
    </xf>
    <xf numFmtId="0" fontId="37" fillId="12" borderId="4" xfId="47" applyFont="1" applyFill="1" applyBorder="1" applyAlignment="1">
      <alignment horizontal="center" vertical="center"/>
    </xf>
    <xf numFmtId="0" fontId="37" fillId="12" borderId="0" xfId="47" applyFont="1" applyFill="1" applyBorder="1" applyAlignment="1">
      <alignment horizontal="center" vertical="center"/>
    </xf>
    <xf numFmtId="0" fontId="5" fillId="0" borderId="4" xfId="47" applyBorder="1"/>
    <xf numFmtId="0" fontId="36" fillId="12" borderId="8" xfId="47" applyFont="1" applyFill="1" applyBorder="1" applyAlignment="1">
      <alignment horizontal="center" vertical="center"/>
    </xf>
    <xf numFmtId="0" fontId="36" fillId="12" borderId="4" xfId="47" applyFont="1" applyFill="1" applyBorder="1" applyAlignment="1">
      <alignment horizontal="center" vertical="center"/>
    </xf>
    <xf numFmtId="9" fontId="35" fillId="4" borderId="4" xfId="47" applyNumberFormat="1" applyFont="1" applyFill="1" applyBorder="1" applyAlignment="1">
      <alignment horizontal="center" vertical="center"/>
    </xf>
    <xf numFmtId="0" fontId="5" fillId="0" borderId="4" xfId="47" applyBorder="1" applyAlignment="1">
      <alignment wrapText="1"/>
    </xf>
    <xf numFmtId="0" fontId="83" fillId="13" borderId="4" xfId="50" applyFont="1" applyFill="1" applyBorder="1" applyAlignment="1">
      <alignment horizontal="justify" vertical="center"/>
    </xf>
    <xf numFmtId="0" fontId="21" fillId="15" borderId="4" xfId="1" applyFont="1" applyFill="1" applyBorder="1" applyAlignment="1" applyProtection="1">
      <alignment horizontal="justify" vertical="center"/>
    </xf>
    <xf numFmtId="14" fontId="83" fillId="13" borderId="4" xfId="5" applyNumberFormat="1" applyFont="1" applyFill="1" applyBorder="1" applyAlignment="1">
      <alignment horizontal="center" vertical="center"/>
    </xf>
    <xf numFmtId="9" fontId="84" fillId="13" borderId="4" xfId="53" applyFont="1" applyFill="1" applyBorder="1" applyAlignment="1">
      <alignment horizontal="center" vertical="center" wrapText="1"/>
    </xf>
    <xf numFmtId="9" fontId="110" fillId="13" borderId="4" xfId="53" applyFont="1" applyFill="1" applyBorder="1" applyAlignment="1">
      <alignment vertical="top" wrapText="1"/>
    </xf>
    <xf numFmtId="9" fontId="110" fillId="13" borderId="11" xfId="53" applyFont="1" applyFill="1" applyBorder="1" applyAlignment="1">
      <alignment vertical="top" wrapText="1"/>
    </xf>
    <xf numFmtId="9" fontId="84" fillId="13" borderId="4" xfId="53" applyFont="1" applyFill="1" applyBorder="1" applyAlignment="1">
      <alignment vertical="center" wrapText="1"/>
    </xf>
    <xf numFmtId="9" fontId="84" fillId="13" borderId="4" xfId="53" applyFont="1" applyFill="1" applyBorder="1" applyAlignment="1">
      <alignment vertical="top" wrapText="1"/>
    </xf>
    <xf numFmtId="0" fontId="83" fillId="28" borderId="4" xfId="17" applyFont="1" applyFill="1" applyBorder="1" applyAlignment="1">
      <alignment horizontal="center" vertical="center" wrapText="1"/>
    </xf>
    <xf numFmtId="0" fontId="21" fillId="15" borderId="4" xfId="1" applyFont="1" applyFill="1" applyBorder="1" applyAlignment="1" applyProtection="1">
      <alignment horizontal="left" vertical="center"/>
    </xf>
    <xf numFmtId="0" fontId="26" fillId="15" borderId="0" xfId="0" applyFont="1" applyFill="1" applyAlignment="1">
      <alignment horizontal="center" vertical="center"/>
    </xf>
    <xf numFmtId="0" fontId="5" fillId="0" borderId="0" xfId="54"/>
    <xf numFmtId="0" fontId="28" fillId="13" borderId="4" xfId="54" applyFont="1" applyFill="1" applyBorder="1" applyAlignment="1">
      <alignment horizontal="center" vertical="center" wrapText="1"/>
    </xf>
    <xf numFmtId="14" fontId="28" fillId="13" borderId="4" xfId="54" applyNumberFormat="1" applyFont="1" applyFill="1" applyBorder="1" applyAlignment="1">
      <alignment vertical="center" wrapText="1"/>
    </xf>
    <xf numFmtId="0" fontId="158" fillId="14" borderId="10" xfId="54" applyFont="1" applyFill="1" applyBorder="1" applyAlignment="1">
      <alignment horizontal="center" vertical="center" wrapText="1"/>
    </xf>
    <xf numFmtId="0" fontId="158" fillId="14" borderId="1" xfId="54" applyFont="1" applyFill="1" applyBorder="1" applyAlignment="1">
      <alignment horizontal="center" vertical="center" wrapText="1"/>
    </xf>
    <xf numFmtId="0" fontId="158" fillId="14" borderId="1" xfId="55" applyFont="1" applyFill="1" applyBorder="1" applyAlignment="1">
      <alignment horizontal="center" vertical="center" wrapText="1"/>
    </xf>
    <xf numFmtId="0" fontId="158" fillId="14" borderId="4" xfId="5" applyFont="1" applyFill="1" applyBorder="1" applyAlignment="1">
      <alignment horizontal="center" vertical="center" wrapText="1"/>
    </xf>
    <xf numFmtId="0" fontId="158" fillId="14" borderId="11" xfId="5" applyFont="1" applyFill="1" applyBorder="1" applyAlignment="1">
      <alignment horizontal="center" vertical="center" wrapText="1"/>
    </xf>
    <xf numFmtId="0" fontId="158" fillId="14" borderId="1" xfId="5" applyFont="1" applyFill="1" applyBorder="1" applyAlignment="1">
      <alignment horizontal="center" vertical="center" wrapText="1"/>
    </xf>
    <xf numFmtId="0" fontId="84" fillId="13" borderId="4" xfId="54" applyFont="1" applyFill="1" applyBorder="1" applyAlignment="1">
      <alignment horizontal="center" vertical="center" wrapText="1"/>
    </xf>
    <xf numFmtId="0" fontId="84" fillId="13" borderId="4" xfId="54" applyFont="1" applyFill="1" applyBorder="1" applyAlignment="1">
      <alignment horizontal="justify" vertical="center" wrapText="1"/>
    </xf>
    <xf numFmtId="0" fontId="100" fillId="13" borderId="4" xfId="54" applyFont="1" applyFill="1" applyBorder="1" applyAlignment="1">
      <alignment horizontal="center" vertical="center" wrapText="1"/>
    </xf>
    <xf numFmtId="1" fontId="84" fillId="13" borderId="4" xfId="54" applyNumberFormat="1" applyFont="1" applyFill="1" applyBorder="1" applyAlignment="1">
      <alignment horizontal="center" vertical="center" wrapText="1"/>
    </xf>
    <xf numFmtId="164" fontId="84" fillId="13" borderId="4" xfId="54" applyNumberFormat="1" applyFont="1" applyFill="1" applyBorder="1" applyAlignment="1">
      <alignment horizontal="center" vertical="center" wrapText="1"/>
    </xf>
    <xf numFmtId="1" fontId="84" fillId="13" borderId="4" xfId="54" applyNumberFormat="1" applyFont="1" applyFill="1" applyBorder="1" applyAlignment="1">
      <alignment horizontal="center" vertical="center"/>
    </xf>
    <xf numFmtId="165" fontId="84" fillId="13" borderId="4" xfId="54" applyNumberFormat="1" applyFont="1" applyFill="1" applyBorder="1" applyAlignment="1">
      <alignment horizontal="center" vertical="center" wrapText="1"/>
    </xf>
    <xf numFmtId="9" fontId="23" fillId="4" borderId="4" xfId="55" applyNumberFormat="1" applyFont="1" applyFill="1" applyBorder="1" applyAlignment="1">
      <alignment horizontal="center" vertical="center"/>
    </xf>
    <xf numFmtId="9" fontId="84" fillId="13" borderId="11" xfId="56" applyFont="1" applyFill="1" applyBorder="1" applyAlignment="1">
      <alignment horizontal="center" vertical="center"/>
    </xf>
    <xf numFmtId="0" fontId="5" fillId="0" borderId="0" xfId="54" applyAlignment="1">
      <alignment wrapText="1"/>
    </xf>
    <xf numFmtId="0" fontId="5" fillId="0" borderId="0" xfId="54" applyAlignment="1">
      <alignment vertical="center" wrapText="1"/>
    </xf>
    <xf numFmtId="0" fontId="100" fillId="13" borderId="4" xfId="54" applyFont="1" applyFill="1" applyBorder="1" applyAlignment="1">
      <alignment horizontal="center" vertical="center"/>
    </xf>
    <xf numFmtId="0" fontId="84" fillId="13" borderId="4" xfId="54" applyFont="1" applyFill="1" applyBorder="1" applyAlignment="1">
      <alignment horizontal="center" vertical="center"/>
    </xf>
    <xf numFmtId="165" fontId="84" fillId="13" borderId="4" xfId="54" applyNumberFormat="1" applyFont="1" applyFill="1" applyBorder="1" applyAlignment="1">
      <alignment horizontal="center" vertical="center"/>
    </xf>
    <xf numFmtId="0" fontId="84" fillId="13" borderId="4" xfId="54" applyFont="1" applyFill="1" applyBorder="1" applyAlignment="1">
      <alignment horizontal="justify" vertical="center"/>
    </xf>
    <xf numFmtId="14" fontId="84" fillId="13" borderId="4" xfId="54" applyNumberFormat="1" applyFont="1" applyFill="1" applyBorder="1" applyAlignment="1">
      <alignment horizontal="center" vertical="center" wrapText="1"/>
    </xf>
    <xf numFmtId="0" fontId="122" fillId="12" borderId="4" xfId="55" applyFont="1" applyFill="1" applyBorder="1" applyAlignment="1">
      <alignment horizontal="center" vertical="center"/>
    </xf>
    <xf numFmtId="0" fontId="123" fillId="12" borderId="4" xfId="55" applyFont="1" applyFill="1" applyBorder="1" applyAlignment="1">
      <alignment horizontal="center" vertical="center"/>
    </xf>
    <xf numFmtId="164" fontId="84" fillId="13" borderId="4" xfId="54" applyNumberFormat="1" applyFont="1" applyFill="1" applyBorder="1" applyAlignment="1">
      <alignment horizontal="center" vertical="center"/>
    </xf>
    <xf numFmtId="2" fontId="84" fillId="13" borderId="4" xfId="54" applyNumberFormat="1" applyFont="1" applyFill="1" applyBorder="1" applyAlignment="1">
      <alignment horizontal="center" vertical="center"/>
    </xf>
    <xf numFmtId="9" fontId="28" fillId="4" borderId="4" xfId="55" applyNumberFormat="1" applyFont="1" applyFill="1" applyBorder="1" applyAlignment="1">
      <alignment horizontal="center" vertical="center"/>
    </xf>
    <xf numFmtId="9" fontId="28" fillId="4" borderId="4" xfId="52" applyNumberFormat="1" applyFont="1" applyFill="1" applyBorder="1" applyAlignment="1">
      <alignment horizontal="center" vertical="center"/>
    </xf>
    <xf numFmtId="0" fontId="124" fillId="0" borderId="11" xfId="54" applyFont="1" applyBorder="1"/>
    <xf numFmtId="0" fontId="84" fillId="13" borderId="0" xfId="54" applyFont="1" applyFill="1" applyBorder="1" applyAlignment="1">
      <alignment horizontal="center" vertical="center"/>
    </xf>
    <xf numFmtId="0" fontId="83" fillId="13" borderId="4" xfId="54" applyFont="1" applyFill="1" applyBorder="1" applyAlignment="1">
      <alignment horizontal="center" vertical="center" wrapText="1"/>
    </xf>
    <xf numFmtId="0" fontId="39" fillId="13" borderId="4" xfId="54" applyFont="1" applyFill="1" applyBorder="1" applyAlignment="1">
      <alignment horizontal="center" vertical="center"/>
    </xf>
    <xf numFmtId="164" fontId="39" fillId="13" borderId="4" xfId="54" applyNumberFormat="1" applyFont="1" applyFill="1" applyBorder="1" applyAlignment="1">
      <alignment horizontal="center" vertical="center"/>
    </xf>
    <xf numFmtId="1" fontId="39" fillId="13" borderId="4" xfId="54" applyNumberFormat="1" applyFont="1" applyFill="1" applyBorder="1" applyAlignment="1">
      <alignment horizontal="center" vertical="center"/>
    </xf>
    <xf numFmtId="0" fontId="83" fillId="13" borderId="4" xfId="54" applyFont="1" applyFill="1" applyBorder="1" applyAlignment="1">
      <alignment horizontal="center" vertical="center"/>
    </xf>
    <xf numFmtId="0" fontId="39" fillId="13" borderId="0" xfId="54" applyFont="1" applyFill="1" applyBorder="1" applyAlignment="1">
      <alignment horizontal="center" vertical="center"/>
    </xf>
    <xf numFmtId="0" fontId="5" fillId="0" borderId="0" xfId="54" applyBorder="1"/>
    <xf numFmtId="0" fontId="83" fillId="13" borderId="0" xfId="54" applyFont="1" applyFill="1" applyBorder="1" applyAlignment="1">
      <alignment horizontal="center" vertical="center"/>
    </xf>
    <xf numFmtId="0" fontId="5" fillId="0" borderId="0" xfId="57"/>
    <xf numFmtId="0" fontId="44" fillId="13" borderId="4" xfId="57" applyFont="1" applyFill="1" applyBorder="1" applyAlignment="1">
      <alignment horizontal="center" vertical="center" wrapText="1"/>
    </xf>
    <xf numFmtId="0" fontId="44" fillId="13" borderId="0" xfId="57" applyFont="1" applyFill="1" applyBorder="1" applyAlignment="1">
      <alignment vertical="center" wrapText="1"/>
    </xf>
    <xf numFmtId="0" fontId="44" fillId="13" borderId="5" xfId="57" applyFont="1" applyFill="1" applyBorder="1" applyAlignment="1">
      <alignment vertical="center" wrapText="1"/>
    </xf>
    <xf numFmtId="14" fontId="44" fillId="13" borderId="4" xfId="57" applyNumberFormat="1" applyFont="1" applyFill="1" applyBorder="1" applyAlignment="1">
      <alignment vertical="center" wrapText="1"/>
    </xf>
    <xf numFmtId="0" fontId="43" fillId="14" borderId="10" xfId="57" applyFont="1" applyFill="1" applyBorder="1" applyAlignment="1">
      <alignment horizontal="center" vertical="center" wrapText="1"/>
    </xf>
    <xf numFmtId="0" fontId="43" fillId="14" borderId="1" xfId="57" applyFont="1" applyFill="1" applyBorder="1" applyAlignment="1">
      <alignment horizontal="center" vertical="center" wrapText="1"/>
    </xf>
    <xf numFmtId="0" fontId="56" fillId="13" borderId="4" xfId="57" applyFont="1" applyFill="1" applyBorder="1" applyAlignment="1">
      <alignment horizontal="center" vertical="center" wrapText="1"/>
    </xf>
    <xf numFmtId="49" fontId="83" fillId="13" borderId="4" xfId="5" applyNumberFormat="1" applyFont="1" applyFill="1" applyBorder="1" applyAlignment="1" applyProtection="1">
      <alignment horizontal="justify" vertical="top" wrapText="1"/>
      <protection locked="0"/>
    </xf>
    <xf numFmtId="0" fontId="5" fillId="0" borderId="0" xfId="57" applyAlignment="1">
      <alignment vertical="center" wrapText="1"/>
    </xf>
    <xf numFmtId="0" fontId="83" fillId="13" borderId="4" xfId="57" applyFont="1" applyFill="1" applyBorder="1" applyAlignment="1">
      <alignment horizontal="center" vertical="center" wrapText="1"/>
    </xf>
    <xf numFmtId="49" fontId="92" fillId="0" borderId="4" xfId="5" applyNumberFormat="1" applyFont="1" applyFill="1" applyBorder="1" applyAlignment="1" applyProtection="1">
      <alignment horizontal="justify" vertical="top" wrapText="1"/>
      <protection locked="0"/>
    </xf>
    <xf numFmtId="0" fontId="5" fillId="0" borderId="0" xfId="57" applyBorder="1" applyAlignment="1">
      <alignment vertical="center" wrapText="1"/>
    </xf>
    <xf numFmtId="0" fontId="5" fillId="0" borderId="0" xfId="57" applyBorder="1"/>
    <xf numFmtId="0" fontId="83" fillId="0" borderId="4" xfId="5" applyNumberFormat="1" applyFont="1" applyFill="1" applyBorder="1" applyAlignment="1">
      <alignment horizontal="justify" vertical="top" wrapText="1"/>
    </xf>
    <xf numFmtId="0" fontId="83" fillId="0" borderId="4" xfId="5" applyNumberFormat="1" applyFont="1" applyFill="1" applyBorder="1" applyAlignment="1">
      <alignment horizontal="justify" vertical="center" wrapText="1"/>
    </xf>
    <xf numFmtId="0" fontId="83" fillId="0" borderId="4" xfId="5" applyFont="1" applyFill="1" applyBorder="1" applyAlignment="1">
      <alignment horizontal="center" vertical="center"/>
    </xf>
    <xf numFmtId="14" fontId="83" fillId="0" borderId="4" xfId="5" applyNumberFormat="1" applyFont="1" applyFill="1" applyBorder="1" applyAlignment="1">
      <alignment horizontal="center" vertical="center"/>
    </xf>
    <xf numFmtId="2" fontId="83" fillId="0" borderId="4" xfId="57" applyNumberFormat="1" applyFont="1" applyFill="1" applyBorder="1" applyAlignment="1">
      <alignment horizontal="center" vertical="center"/>
    </xf>
    <xf numFmtId="14" fontId="83" fillId="0" borderId="4" xfId="57" applyNumberFormat="1" applyFont="1" applyFill="1" applyBorder="1" applyAlignment="1">
      <alignment horizontal="center" vertical="center"/>
    </xf>
    <xf numFmtId="1" fontId="39" fillId="13" borderId="4" xfId="57" applyNumberFormat="1" applyFont="1" applyFill="1" applyBorder="1" applyAlignment="1">
      <alignment horizontal="center" vertical="center"/>
    </xf>
    <xf numFmtId="1" fontId="39" fillId="13" borderId="4" xfId="58" applyNumberFormat="1" applyFont="1" applyFill="1" applyBorder="1" applyAlignment="1">
      <alignment horizontal="center" vertical="center"/>
    </xf>
    <xf numFmtId="0" fontId="83" fillId="13" borderId="4" xfId="57" applyFont="1" applyFill="1" applyBorder="1" applyAlignment="1">
      <alignment horizontal="center" vertical="center"/>
    </xf>
    <xf numFmtId="9" fontId="40" fillId="4" borderId="4" xfId="59" applyNumberFormat="1" applyFont="1" applyFill="1" applyBorder="1" applyAlignment="1">
      <alignment horizontal="center" vertical="center"/>
    </xf>
    <xf numFmtId="14" fontId="83" fillId="13" borderId="4" xfId="57" applyNumberFormat="1" applyFont="1" applyFill="1" applyBorder="1" applyAlignment="1">
      <alignment horizontal="center" vertical="center"/>
    </xf>
    <xf numFmtId="9" fontId="39" fillId="13" borderId="4" xfId="60" applyFont="1" applyFill="1" applyBorder="1" applyAlignment="1">
      <alignment horizontal="center" vertical="center"/>
    </xf>
    <xf numFmtId="0" fontId="83" fillId="13" borderId="4" xfId="5" applyNumberFormat="1" applyFont="1" applyFill="1" applyBorder="1" applyAlignment="1">
      <alignment horizontal="justify" vertical="top" wrapText="1"/>
    </xf>
    <xf numFmtId="0" fontId="83" fillId="0" borderId="4" xfId="5" applyNumberFormat="1" applyFont="1" applyFill="1" applyBorder="1" applyAlignment="1">
      <alignment horizontal="center" vertical="center" wrapText="1"/>
    </xf>
    <xf numFmtId="0" fontId="83" fillId="13" borderId="4" xfId="57" applyFont="1" applyFill="1" applyBorder="1" applyAlignment="1">
      <alignment horizontal="justify" vertical="center" wrapText="1"/>
    </xf>
    <xf numFmtId="0" fontId="83" fillId="13" borderId="4" xfId="5" applyNumberFormat="1" applyFont="1" applyFill="1" applyBorder="1" applyAlignment="1">
      <alignment horizontal="justify" vertical="center" wrapText="1"/>
    </xf>
    <xf numFmtId="0" fontId="83" fillId="13" borderId="4" xfId="5" applyNumberFormat="1" applyFont="1" applyFill="1" applyBorder="1" applyAlignment="1">
      <alignment horizontal="center" vertical="center" wrapText="1"/>
    </xf>
    <xf numFmtId="9" fontId="83" fillId="13" borderId="4" xfId="5" applyNumberFormat="1" applyFont="1" applyFill="1" applyBorder="1" applyAlignment="1">
      <alignment horizontal="center" vertical="center"/>
    </xf>
    <xf numFmtId="14" fontId="83" fillId="13" borderId="4" xfId="5" applyNumberFormat="1" applyFont="1" applyFill="1" applyBorder="1" applyAlignment="1">
      <alignment horizontal="center" vertical="center" wrapText="1"/>
    </xf>
    <xf numFmtId="2" fontId="83" fillId="13" borderId="4" xfId="57" applyNumberFormat="1" applyFont="1" applyFill="1" applyBorder="1" applyAlignment="1">
      <alignment horizontal="center" vertical="center"/>
    </xf>
    <xf numFmtId="14" fontId="39" fillId="13" borderId="4" xfId="57" applyNumberFormat="1" applyFont="1" applyFill="1" applyBorder="1" applyAlignment="1">
      <alignment horizontal="center" vertical="center"/>
    </xf>
    <xf numFmtId="0" fontId="39" fillId="13" borderId="4" xfId="57" applyFont="1" applyFill="1" applyBorder="1" applyAlignment="1">
      <alignment horizontal="center" vertical="center" wrapText="1"/>
    </xf>
    <xf numFmtId="49" fontId="56" fillId="13" borderId="4" xfId="57" applyNumberFormat="1" applyFont="1" applyFill="1" applyBorder="1" applyAlignment="1">
      <alignment horizontal="justify" vertical="center" wrapText="1"/>
    </xf>
    <xf numFmtId="0" fontId="39" fillId="13" borderId="4" xfId="57" applyFont="1" applyFill="1" applyBorder="1" applyAlignment="1">
      <alignment horizontal="center" vertical="center"/>
    </xf>
    <xf numFmtId="164" fontId="39" fillId="13" borderId="4" xfId="57" applyNumberFormat="1" applyFont="1" applyFill="1" applyBorder="1" applyAlignment="1">
      <alignment horizontal="center" vertical="center"/>
    </xf>
    <xf numFmtId="10" fontId="35" fillId="4" borderId="4" xfId="58" applyNumberFormat="1" applyFont="1" applyFill="1" applyBorder="1" applyAlignment="1">
      <alignment horizontal="center" vertical="center"/>
    </xf>
    <xf numFmtId="0" fontId="36" fillId="12" borderId="11" xfId="59" applyFont="1" applyFill="1" applyBorder="1" applyAlignment="1">
      <alignment vertical="center"/>
    </xf>
    <xf numFmtId="0" fontId="5" fillId="0" borderId="0" xfId="57" applyAlignment="1">
      <alignment wrapText="1"/>
    </xf>
    <xf numFmtId="0" fontId="21" fillId="15" borderId="1" xfId="1" applyFont="1" applyFill="1" applyBorder="1" applyAlignment="1" applyProtection="1">
      <alignment horizontal="justify" vertical="center"/>
    </xf>
    <xf numFmtId="0" fontId="23" fillId="0" borderId="11" xfId="2" applyFont="1" applyFill="1" applyBorder="1" applyAlignment="1">
      <alignment horizontal="justify" vertical="center" wrapText="1"/>
    </xf>
    <xf numFmtId="0" fontId="23" fillId="0" borderId="4" xfId="2" applyFont="1" applyFill="1" applyBorder="1" applyAlignment="1">
      <alignment horizontal="justify" vertical="center" wrapText="1"/>
    </xf>
    <xf numFmtId="0" fontId="23" fillId="0" borderId="11" xfId="2" applyFont="1" applyFill="1" applyBorder="1" applyAlignment="1">
      <alignment horizontal="center" vertical="center" wrapText="1"/>
    </xf>
    <xf numFmtId="0" fontId="21" fillId="0" borderId="4" xfId="5" applyFont="1" applyFill="1" applyBorder="1" applyAlignment="1">
      <alignment horizontal="center" vertical="center" wrapText="1"/>
    </xf>
    <xf numFmtId="0" fontId="52" fillId="0" borderId="1" xfId="5" applyFont="1" applyFill="1" applyBorder="1" applyAlignment="1">
      <alignment horizontal="center" vertical="center" wrapText="1"/>
    </xf>
    <xf numFmtId="0" fontId="52" fillId="0" borderId="4" xfId="5" applyFont="1" applyFill="1" applyBorder="1" applyAlignment="1">
      <alignment horizontal="center" vertical="center" wrapText="1"/>
    </xf>
    <xf numFmtId="0" fontId="23" fillId="0" borderId="4" xfId="5" applyFill="1" applyBorder="1" applyAlignment="1">
      <alignment horizontal="center"/>
    </xf>
    <xf numFmtId="0" fontId="52" fillId="13" borderId="4" xfId="5" applyFont="1" applyFill="1" applyBorder="1" applyAlignment="1">
      <alignment horizontal="center" vertical="center" wrapText="1"/>
    </xf>
    <xf numFmtId="0" fontId="23" fillId="0" borderId="1" xfId="0" applyFont="1" applyFill="1" applyBorder="1" applyAlignment="1">
      <alignment horizontal="center" vertical="center" wrapText="1"/>
    </xf>
    <xf numFmtId="0" fontId="56" fillId="13" borderId="4" xfId="28" applyFont="1" applyFill="1" applyBorder="1" applyAlignment="1">
      <alignment horizontal="center" vertical="center" wrapText="1"/>
    </xf>
    <xf numFmtId="0" fontId="56" fillId="13" borderId="4" xfId="2" applyFont="1" applyFill="1" applyBorder="1" applyAlignment="1">
      <alignment horizontal="center" vertical="center" wrapText="1"/>
    </xf>
    <xf numFmtId="0" fontId="70" fillId="0" borderId="1" xfId="0" applyFont="1" applyFill="1" applyBorder="1" applyAlignment="1">
      <alignment horizontal="center" vertical="center" wrapText="1"/>
    </xf>
    <xf numFmtId="0" fontId="23" fillId="0" borderId="4" xfId="0" applyFont="1" applyFill="1" applyBorder="1" applyAlignment="1">
      <alignment horizontal="justify" vertical="center" wrapText="1"/>
    </xf>
    <xf numFmtId="0" fontId="23" fillId="13" borderId="1" xfId="2" applyFont="1" applyFill="1" applyBorder="1" applyAlignment="1">
      <alignment horizontal="center" vertical="center" wrapText="1"/>
    </xf>
    <xf numFmtId="0" fontId="0" fillId="11" borderId="4" xfId="0" applyFill="1" applyBorder="1" applyAlignment="1" applyProtection="1">
      <alignment horizontal="justify" vertical="center" wrapText="1"/>
      <protection locked="0"/>
    </xf>
    <xf numFmtId="0" fontId="4" fillId="0" borderId="4" xfId="26" applyFont="1" applyBorder="1" applyAlignment="1">
      <alignment horizontal="justify" vertical="center" wrapText="1"/>
    </xf>
    <xf numFmtId="0" fontId="26" fillId="0" borderId="4" xfId="0" applyFont="1" applyBorder="1" applyAlignment="1">
      <alignment horizontal="justify" vertical="center" wrapText="1"/>
    </xf>
    <xf numFmtId="0" fontId="110" fillId="13" borderId="4" xfId="17" applyFont="1" applyFill="1" applyBorder="1" applyAlignment="1">
      <alignment horizontal="justify" vertical="center"/>
    </xf>
    <xf numFmtId="0" fontId="110" fillId="13" borderId="4" xfId="17" applyFont="1" applyFill="1" applyBorder="1" applyAlignment="1">
      <alignment horizontal="justify" vertical="center" wrapText="1"/>
    </xf>
    <xf numFmtId="0" fontId="21" fillId="28" borderId="4" xfId="1" applyFont="1" applyFill="1" applyBorder="1" applyAlignment="1" applyProtection="1">
      <alignment horizontal="justify" vertical="center"/>
    </xf>
    <xf numFmtId="0" fontId="4" fillId="0" borderId="0" xfId="61" applyAlignment="1">
      <alignment wrapText="1"/>
    </xf>
    <xf numFmtId="0" fontId="44" fillId="13" borderId="4" xfId="61" applyFont="1" applyFill="1" applyBorder="1" applyAlignment="1">
      <alignment horizontal="center" vertical="center" wrapText="1"/>
    </xf>
    <xf numFmtId="0" fontId="44" fillId="13" borderId="1" xfId="61" applyFont="1" applyFill="1" applyBorder="1" applyAlignment="1">
      <alignment horizontal="center" vertical="center" wrapText="1"/>
    </xf>
    <xf numFmtId="1" fontId="44" fillId="13" borderId="1" xfId="61" applyNumberFormat="1" applyFont="1" applyFill="1" applyBorder="1" applyAlignment="1">
      <alignment vertical="center" wrapText="1"/>
    </xf>
    <xf numFmtId="0" fontId="43" fillId="14" borderId="52" xfId="61" applyFont="1" applyFill="1" applyBorder="1" applyAlignment="1">
      <alignment horizontal="center" vertical="center" wrapText="1"/>
    </xf>
    <xf numFmtId="0" fontId="51" fillId="14" borderId="52" xfId="61" applyFont="1" applyFill="1" applyBorder="1" applyAlignment="1">
      <alignment horizontal="center" vertical="center" wrapText="1"/>
    </xf>
    <xf numFmtId="0" fontId="51" fillId="14" borderId="51" xfId="61" applyFont="1" applyFill="1" applyBorder="1" applyAlignment="1">
      <alignment horizontal="center" vertical="center" wrapText="1"/>
    </xf>
    <xf numFmtId="0" fontId="69" fillId="14" borderId="51" xfId="61" applyFont="1" applyFill="1" applyBorder="1" applyAlignment="1">
      <alignment horizontal="center" vertical="center" wrapText="1"/>
    </xf>
    <xf numFmtId="14" fontId="23" fillId="0" borderId="11" xfId="61" applyNumberFormat="1" applyFont="1" applyFill="1" applyBorder="1" applyAlignment="1">
      <alignment horizontal="center" vertical="center" wrapText="1"/>
    </xf>
    <xf numFmtId="1" fontId="39" fillId="13" borderId="11" xfId="61" applyNumberFormat="1" applyFont="1" applyFill="1" applyBorder="1" applyAlignment="1">
      <alignment horizontal="center" vertical="center" wrapText="1"/>
    </xf>
    <xf numFmtId="1" fontId="39" fillId="13" borderId="11" xfId="63" applyNumberFormat="1" applyFont="1" applyFill="1" applyBorder="1" applyAlignment="1">
      <alignment horizontal="center" vertical="center"/>
    </xf>
    <xf numFmtId="0" fontId="39" fillId="13" borderId="11" xfId="61" applyFont="1" applyFill="1" applyBorder="1" applyAlignment="1">
      <alignment horizontal="center" vertical="center" wrapText="1"/>
    </xf>
    <xf numFmtId="9" fontId="40" fillId="4" borderId="11" xfId="61" applyNumberFormat="1" applyFont="1" applyFill="1" applyBorder="1" applyAlignment="1">
      <alignment horizontal="center" vertical="center"/>
    </xf>
    <xf numFmtId="9" fontId="39" fillId="13" borderId="11" xfId="64" applyFont="1" applyFill="1" applyBorder="1" applyAlignment="1">
      <alignment horizontal="center" vertical="center"/>
    </xf>
    <xf numFmtId="0" fontId="26" fillId="0" borderId="11" xfId="61" applyFont="1" applyBorder="1" applyAlignment="1">
      <alignment horizontal="left" vertical="center" wrapText="1"/>
    </xf>
    <xf numFmtId="0" fontId="81" fillId="0" borderId="11" xfId="61" applyFont="1" applyBorder="1" applyAlignment="1">
      <alignment horizontal="left" vertical="center" wrapText="1"/>
    </xf>
    <xf numFmtId="0" fontId="81" fillId="0" borderId="78" xfId="61" applyFont="1" applyBorder="1" applyAlignment="1">
      <alignment horizontal="left" vertical="center" wrapText="1"/>
    </xf>
    <xf numFmtId="14" fontId="23" fillId="0" borderId="4" xfId="61" applyNumberFormat="1" applyFont="1" applyFill="1" applyBorder="1" applyAlignment="1">
      <alignment horizontal="center" vertical="center" wrapText="1"/>
    </xf>
    <xf numFmtId="1" fontId="39" fillId="13" borderId="4" xfId="61" applyNumberFormat="1" applyFont="1" applyFill="1" applyBorder="1" applyAlignment="1">
      <alignment horizontal="center" vertical="center" wrapText="1"/>
    </xf>
    <xf numFmtId="1" fontId="39" fillId="13" borderId="4" xfId="63" applyNumberFormat="1" applyFont="1" applyFill="1" applyBorder="1" applyAlignment="1">
      <alignment horizontal="center" vertical="center"/>
    </xf>
    <xf numFmtId="0" fontId="39" fillId="13" borderId="4" xfId="61" applyFont="1" applyFill="1" applyBorder="1" applyAlignment="1">
      <alignment horizontal="center" vertical="center" wrapText="1"/>
    </xf>
    <xf numFmtId="9" fontId="40" fillId="4" borderId="4" xfId="61" applyNumberFormat="1" applyFont="1" applyFill="1" applyBorder="1" applyAlignment="1">
      <alignment horizontal="center" vertical="center"/>
    </xf>
    <xf numFmtId="9" fontId="39" fillId="13" borderId="4" xfId="64" applyFont="1" applyFill="1" applyBorder="1" applyAlignment="1">
      <alignment horizontal="center" vertical="center"/>
    </xf>
    <xf numFmtId="0" fontId="26" fillId="0" borderId="4" xfId="61" applyFont="1" applyBorder="1" applyAlignment="1">
      <alignment vertical="center" wrapText="1"/>
    </xf>
    <xf numFmtId="0" fontId="4" fillId="0" borderId="75" xfId="61" applyBorder="1" applyAlignment="1">
      <alignment vertical="center" wrapText="1"/>
    </xf>
    <xf numFmtId="0" fontId="26" fillId="0" borderId="4" xfId="61" applyFont="1" applyBorder="1" applyAlignment="1">
      <alignment horizontal="left" vertical="center" wrapText="1"/>
    </xf>
    <xf numFmtId="0" fontId="4" fillId="0" borderId="75" xfId="61" applyBorder="1" applyAlignment="1">
      <alignment horizontal="center" vertical="center" wrapText="1"/>
    </xf>
    <xf numFmtId="0" fontId="23" fillId="0" borderId="4" xfId="61" applyFont="1" applyFill="1" applyBorder="1" applyAlignment="1">
      <alignment horizontal="justify" vertical="center" wrapText="1"/>
    </xf>
    <xf numFmtId="0" fontId="4" fillId="0" borderId="4" xfId="61" applyBorder="1" applyAlignment="1">
      <alignment horizontal="center" vertical="center" wrapText="1"/>
    </xf>
    <xf numFmtId="14" fontId="83" fillId="13" borderId="4" xfId="61" applyNumberFormat="1" applyFont="1" applyFill="1" applyBorder="1" applyAlignment="1">
      <alignment horizontal="center" vertical="center" wrapText="1"/>
    </xf>
    <xf numFmtId="0" fontId="4" fillId="0" borderId="75" xfId="61" applyFont="1" applyBorder="1" applyAlignment="1">
      <alignment vertical="center" wrapText="1"/>
    </xf>
    <xf numFmtId="0" fontId="23" fillId="0" borderId="4" xfId="61" applyFont="1" applyFill="1" applyBorder="1" applyAlignment="1">
      <alignment horizontal="center" vertical="center" wrapText="1"/>
    </xf>
    <xf numFmtId="14" fontId="23" fillId="0" borderId="4" xfId="61" applyNumberFormat="1" applyFont="1" applyFill="1" applyBorder="1" applyAlignment="1">
      <alignment horizontal="center" vertical="center"/>
    </xf>
    <xf numFmtId="1" fontId="4" fillId="0" borderId="4" xfId="61" applyNumberFormat="1" applyBorder="1" applyAlignment="1">
      <alignment horizontal="center" vertical="center" wrapText="1"/>
    </xf>
    <xf numFmtId="1" fontId="83" fillId="13" borderId="4" xfId="61" applyNumberFormat="1" applyFont="1" applyFill="1" applyBorder="1" applyAlignment="1">
      <alignment horizontal="center" vertical="center" wrapText="1"/>
    </xf>
    <xf numFmtId="0" fontId="23" fillId="0" borderId="4" xfId="61" applyFont="1" applyFill="1" applyBorder="1" applyAlignment="1">
      <alignment vertical="center" wrapText="1"/>
    </xf>
    <xf numFmtId="1" fontId="23" fillId="0" borderId="4" xfId="61" applyNumberFormat="1" applyFont="1" applyFill="1" applyBorder="1" applyAlignment="1">
      <alignment horizontal="center" vertical="center" wrapText="1"/>
    </xf>
    <xf numFmtId="0" fontId="4" fillId="0" borderId="75" xfId="61" applyBorder="1" applyAlignment="1">
      <alignment wrapText="1"/>
    </xf>
    <xf numFmtId="0" fontId="83" fillId="13" borderId="0" xfId="62" applyFont="1" applyFill="1" applyAlignment="1">
      <alignment horizontal="center" vertical="center"/>
    </xf>
    <xf numFmtId="0" fontId="83" fillId="13" borderId="45" xfId="61" applyFont="1" applyFill="1" applyBorder="1" applyAlignment="1">
      <alignment vertical="center" wrapText="1"/>
    </xf>
    <xf numFmtId="0" fontId="83" fillId="13" borderId="4" xfId="61" applyFont="1" applyFill="1" applyBorder="1" applyAlignment="1">
      <alignment vertical="center" wrapText="1"/>
    </xf>
    <xf numFmtId="9" fontId="23" fillId="0" borderId="4" xfId="61" applyNumberFormat="1" applyFont="1" applyFill="1" applyBorder="1" applyAlignment="1">
      <alignment horizontal="center" vertical="center" wrapText="1"/>
    </xf>
    <xf numFmtId="9" fontId="83" fillId="13" borderId="4" xfId="61" applyNumberFormat="1" applyFont="1" applyFill="1" applyBorder="1" applyAlignment="1">
      <alignment horizontal="center" vertical="center" wrapText="1"/>
    </xf>
    <xf numFmtId="0" fontId="83" fillId="13" borderId="4" xfId="61" applyFont="1" applyFill="1" applyBorder="1" applyAlignment="1">
      <alignment horizontal="center" vertical="center" wrapText="1"/>
    </xf>
    <xf numFmtId="0" fontId="83" fillId="13" borderId="4" xfId="62" applyFont="1" applyFill="1" applyBorder="1" applyAlignment="1">
      <alignment horizontal="center" vertical="center"/>
    </xf>
    <xf numFmtId="0" fontId="83" fillId="13" borderId="27" xfId="61" applyFont="1" applyFill="1" applyBorder="1" applyAlignment="1">
      <alignment horizontal="center" vertical="center" wrapText="1"/>
    </xf>
    <xf numFmtId="0" fontId="39" fillId="13" borderId="43" xfId="61" applyFont="1" applyFill="1" applyBorder="1" applyAlignment="1">
      <alignment horizontal="center" vertical="center" wrapText="1"/>
    </xf>
    <xf numFmtId="0" fontId="23" fillId="0" borderId="43" xfId="61" applyFont="1" applyFill="1" applyBorder="1" applyAlignment="1">
      <alignment horizontal="justify" vertical="center" wrapText="1"/>
    </xf>
    <xf numFmtId="0" fontId="38" fillId="12" borderId="43" xfId="61" applyFont="1" applyFill="1" applyBorder="1" applyAlignment="1">
      <alignment horizontal="center" vertical="center"/>
    </xf>
    <xf numFmtId="0" fontId="37" fillId="12" borderId="43" xfId="61" applyFont="1" applyFill="1" applyBorder="1" applyAlignment="1">
      <alignment horizontal="center" vertical="center"/>
    </xf>
    <xf numFmtId="0" fontId="36" fillId="12" borderId="43" xfId="61" applyFont="1" applyFill="1" applyBorder="1" applyAlignment="1">
      <alignment horizontal="center" vertical="center"/>
    </xf>
    <xf numFmtId="0" fontId="4" fillId="0" borderId="43" xfId="61" applyBorder="1" applyAlignment="1">
      <alignment wrapText="1"/>
    </xf>
    <xf numFmtId="0" fontId="83" fillId="13" borderId="43" xfId="61" applyFont="1" applyFill="1" applyBorder="1" applyAlignment="1">
      <alignment horizontal="center" vertical="center" wrapText="1"/>
    </xf>
    <xf numFmtId="0" fontId="83" fillId="13" borderId="43" xfId="65" applyFont="1" applyFill="1" applyBorder="1" applyAlignment="1">
      <alignment horizontal="justify" vertical="center"/>
    </xf>
    <xf numFmtId="0" fontId="83" fillId="13" borderId="76" xfId="65" applyFont="1" applyFill="1" applyBorder="1" applyAlignment="1">
      <alignment horizontal="justify" vertical="center"/>
    </xf>
    <xf numFmtId="0" fontId="4" fillId="0" borderId="0" xfId="61" applyAlignment="1">
      <alignment horizontal="center" wrapText="1"/>
    </xf>
    <xf numFmtId="0" fontId="21" fillId="37" borderId="4" xfId="0" applyFont="1" applyFill="1" applyBorder="1" applyAlignment="1">
      <alignment horizontal="justify" vertical="center"/>
    </xf>
    <xf numFmtId="0" fontId="21" fillId="37" borderId="1" xfId="0" applyFont="1" applyFill="1" applyBorder="1" applyAlignment="1">
      <alignment horizontal="left" vertical="center"/>
    </xf>
    <xf numFmtId="0" fontId="26" fillId="37" borderId="0" xfId="0" applyFont="1" applyFill="1" applyAlignment="1">
      <alignment horizontal="center" vertical="center"/>
    </xf>
    <xf numFmtId="0" fontId="21" fillId="30" borderId="4" xfId="0" applyFont="1" applyFill="1" applyBorder="1" applyAlignment="1">
      <alignment horizontal="justify" vertical="center"/>
    </xf>
    <xf numFmtId="0" fontId="26" fillId="30" borderId="0" xfId="0" applyFont="1" applyFill="1" applyAlignment="1">
      <alignment horizontal="center" vertical="center"/>
    </xf>
    <xf numFmtId="0" fontId="26" fillId="28" borderId="0" xfId="0" applyFont="1" applyFill="1" applyAlignment="1">
      <alignment horizontal="center" vertical="center"/>
    </xf>
    <xf numFmtId="0" fontId="83" fillId="13" borderId="0" xfId="66" applyFont="1" applyFill="1" applyAlignment="1">
      <alignment horizontal="center" vertical="center"/>
    </xf>
    <xf numFmtId="0" fontId="84" fillId="0" borderId="0" xfId="66" applyFont="1" applyBorder="1" applyAlignment="1">
      <alignment vertical="center"/>
    </xf>
    <xf numFmtId="0" fontId="3" fillId="13" borderId="64" xfId="66" applyFill="1" applyBorder="1" applyAlignment="1">
      <alignment vertical="center"/>
    </xf>
    <xf numFmtId="0" fontId="84" fillId="13" borderId="57" xfId="66" applyFont="1" applyFill="1" applyBorder="1" applyAlignment="1">
      <alignment vertical="center"/>
    </xf>
    <xf numFmtId="0" fontId="84" fillId="0" borderId="57" xfId="66" applyFont="1" applyBorder="1" applyAlignment="1">
      <alignment vertical="center"/>
    </xf>
    <xf numFmtId="0" fontId="44" fillId="13" borderId="4" xfId="66" applyFont="1" applyFill="1" applyBorder="1" applyAlignment="1">
      <alignment horizontal="center" vertical="center" wrapText="1"/>
    </xf>
    <xf numFmtId="0" fontId="44" fillId="13" borderId="4" xfId="67" applyFont="1" applyFill="1" applyBorder="1" applyAlignment="1">
      <alignment vertical="center" wrapText="1"/>
    </xf>
    <xf numFmtId="0" fontId="44" fillId="13" borderId="12" xfId="67" applyFont="1" applyFill="1" applyBorder="1" applyAlignment="1">
      <alignment vertical="center" wrapText="1"/>
    </xf>
    <xf numFmtId="0" fontId="44" fillId="13" borderId="6" xfId="67" applyFont="1" applyFill="1" applyBorder="1" applyAlignment="1">
      <alignment vertical="center" wrapText="1"/>
    </xf>
    <xf numFmtId="0" fontId="43" fillId="14" borderId="10" xfId="67" applyFont="1" applyFill="1" applyBorder="1" applyAlignment="1">
      <alignment horizontal="center" vertical="center" wrapText="1"/>
    </xf>
    <xf numFmtId="0" fontId="56" fillId="13" borderId="4" xfId="66" applyFont="1" applyFill="1" applyBorder="1" applyAlignment="1">
      <alignment horizontal="center" vertical="center" wrapText="1"/>
    </xf>
    <xf numFmtId="0" fontId="56" fillId="13" borderId="4" xfId="66" applyFont="1" applyFill="1" applyBorder="1" applyAlignment="1">
      <alignment horizontal="center" vertical="center" wrapText="1" shrinkToFit="1"/>
    </xf>
    <xf numFmtId="0" fontId="56" fillId="13" borderId="4" xfId="66" applyNumberFormat="1" applyFont="1" applyFill="1" applyBorder="1" applyAlignment="1">
      <alignment horizontal="center" vertical="center" wrapText="1"/>
    </xf>
    <xf numFmtId="0" fontId="56" fillId="13" borderId="11" xfId="66" applyFont="1" applyFill="1" applyBorder="1" applyAlignment="1">
      <alignment horizontal="center" vertical="center" wrapText="1"/>
    </xf>
    <xf numFmtId="0" fontId="56" fillId="13" borderId="1" xfId="66" applyFont="1" applyFill="1" applyBorder="1" applyAlignment="1">
      <alignment horizontal="center" vertical="center" wrapText="1"/>
    </xf>
    <xf numFmtId="14" fontId="56" fillId="13" borderId="4" xfId="66" applyNumberFormat="1" applyFont="1" applyFill="1" applyBorder="1" applyAlignment="1">
      <alignment horizontal="center" vertical="center" wrapText="1"/>
    </xf>
    <xf numFmtId="2" fontId="42" fillId="0" borderId="4" xfId="67" applyNumberFormat="1" applyFont="1" applyFill="1" applyBorder="1" applyAlignment="1">
      <alignment horizontal="center" vertical="center"/>
    </xf>
    <xf numFmtId="14" fontId="41" fillId="13" borderId="4" xfId="67" applyNumberFormat="1" applyFont="1" applyFill="1" applyBorder="1" applyAlignment="1">
      <alignment horizontal="center" vertical="center" wrapText="1"/>
    </xf>
    <xf numFmtId="2" fontId="39" fillId="13" borderId="4" xfId="67" applyNumberFormat="1" applyFont="1" applyFill="1" applyBorder="1" applyAlignment="1">
      <alignment horizontal="center" vertical="center"/>
    </xf>
    <xf numFmtId="1" fontId="39" fillId="13" borderId="4" xfId="67" applyNumberFormat="1" applyFont="1" applyFill="1" applyBorder="1" applyAlignment="1">
      <alignment horizontal="center" vertical="center"/>
    </xf>
    <xf numFmtId="0" fontId="39" fillId="13" borderId="4" xfId="67" applyFont="1" applyFill="1" applyBorder="1" applyAlignment="1">
      <alignment horizontal="center" vertical="center"/>
    </xf>
    <xf numFmtId="9" fontId="40" fillId="4" borderId="4" xfId="67" applyNumberFormat="1" applyFont="1" applyFill="1" applyBorder="1" applyAlignment="1">
      <alignment horizontal="center" vertical="center"/>
    </xf>
    <xf numFmtId="9" fontId="39" fillId="13" borderId="4" xfId="68" applyFont="1" applyFill="1" applyBorder="1" applyAlignment="1">
      <alignment horizontal="center" vertical="center"/>
    </xf>
    <xf numFmtId="9" fontId="39" fillId="13" borderId="4" xfId="68" applyFont="1" applyFill="1" applyBorder="1" applyAlignment="1">
      <alignment horizontal="center" vertical="center" wrapText="1"/>
    </xf>
    <xf numFmtId="0" fontId="95" fillId="13" borderId="4" xfId="66" applyFont="1" applyFill="1" applyBorder="1" applyAlignment="1">
      <alignment horizontal="center" vertical="center" wrapText="1" shrinkToFit="1"/>
    </xf>
    <xf numFmtId="0" fontId="103" fillId="0" borderId="0" xfId="66" applyFont="1" applyAlignment="1">
      <alignment horizontal="center" vertical="center" wrapText="1"/>
    </xf>
    <xf numFmtId="0" fontId="56" fillId="13" borderId="4" xfId="66" applyFont="1" applyFill="1" applyBorder="1" applyAlignment="1">
      <alignment horizontal="center" vertical="center"/>
    </xf>
    <xf numFmtId="9" fontId="56" fillId="13" borderId="4" xfId="66" applyNumberFormat="1" applyFont="1" applyFill="1" applyBorder="1" applyAlignment="1">
      <alignment horizontal="center" vertical="center"/>
    </xf>
    <xf numFmtId="0" fontId="39" fillId="13" borderId="0" xfId="66" applyFont="1" applyFill="1" applyAlignment="1">
      <alignment horizontal="center" vertical="center"/>
    </xf>
    <xf numFmtId="0" fontId="39" fillId="13" borderId="0" xfId="66" applyFont="1" applyFill="1" applyAlignment="1">
      <alignment horizontal="center" vertical="center" wrapText="1"/>
    </xf>
    <xf numFmtId="0" fontId="38" fillId="12" borderId="4" xfId="67" applyFont="1" applyFill="1" applyBorder="1" applyAlignment="1">
      <alignment horizontal="center" vertical="center"/>
    </xf>
    <xf numFmtId="0" fontId="37" fillId="12" borderId="4" xfId="67" applyFont="1" applyFill="1" applyBorder="1" applyAlignment="1">
      <alignment horizontal="center" vertical="center"/>
    </xf>
    <xf numFmtId="0" fontId="3" fillId="0" borderId="0" xfId="67"/>
    <xf numFmtId="2" fontId="3" fillId="0" borderId="0" xfId="67" applyNumberFormat="1"/>
    <xf numFmtId="0" fontId="36" fillId="12" borderId="4" xfId="67" applyFont="1" applyFill="1" applyBorder="1" applyAlignment="1">
      <alignment horizontal="center" vertical="center"/>
    </xf>
    <xf numFmtId="9" fontId="35" fillId="4" borderId="4" xfId="67" applyNumberFormat="1" applyFont="1" applyFill="1" applyBorder="1" applyAlignment="1">
      <alignment horizontal="center" vertical="center"/>
    </xf>
    <xf numFmtId="0" fontId="36" fillId="12" borderId="4" xfId="67" applyFont="1" applyFill="1" applyBorder="1" applyAlignment="1">
      <alignment vertical="center"/>
    </xf>
    <xf numFmtId="0" fontId="39" fillId="13" borderId="4" xfId="66" applyFont="1" applyFill="1" applyBorder="1" applyAlignment="1">
      <alignment horizontal="center" vertical="center"/>
    </xf>
    <xf numFmtId="0" fontId="83" fillId="13" borderId="0" xfId="69" applyFont="1" applyFill="1" applyAlignment="1">
      <alignment horizontal="center" vertical="center"/>
    </xf>
    <xf numFmtId="0" fontId="44" fillId="13" borderId="4" xfId="69" applyFont="1" applyFill="1" applyBorder="1" applyAlignment="1">
      <alignment horizontal="center" vertical="center" wrapText="1"/>
    </xf>
    <xf numFmtId="0" fontId="44" fillId="13" borderId="4" xfId="70" applyFont="1" applyFill="1" applyBorder="1" applyAlignment="1">
      <alignment vertical="center" wrapText="1"/>
    </xf>
    <xf numFmtId="0" fontId="44" fillId="13" borderId="12" xfId="70" applyFont="1" applyFill="1" applyBorder="1" applyAlignment="1">
      <alignment vertical="center" wrapText="1"/>
    </xf>
    <xf numFmtId="0" fontId="44" fillId="13" borderId="6" xfId="70" applyFont="1" applyFill="1" applyBorder="1" applyAlignment="1">
      <alignment vertical="center" wrapText="1"/>
    </xf>
    <xf numFmtId="0" fontId="44" fillId="13" borderId="4" xfId="69" applyFont="1" applyFill="1" applyBorder="1" applyAlignment="1">
      <alignment vertical="center" wrapText="1"/>
    </xf>
    <xf numFmtId="0" fontId="43" fillId="14" borderId="10" xfId="70" applyFont="1" applyFill="1" applyBorder="1" applyAlignment="1">
      <alignment horizontal="center" vertical="center" wrapText="1"/>
    </xf>
    <xf numFmtId="0" fontId="83" fillId="13" borderId="4" xfId="69" applyFont="1" applyFill="1" applyBorder="1" applyAlignment="1">
      <alignment horizontal="center" vertical="center"/>
    </xf>
    <xf numFmtId="0" fontId="23" fillId="0" borderId="4" xfId="69" applyFont="1" applyFill="1" applyBorder="1" applyAlignment="1">
      <alignment horizontal="center" vertical="center" wrapText="1"/>
    </xf>
    <xf numFmtId="0" fontId="23" fillId="13" borderId="4" xfId="69" applyFont="1" applyFill="1" applyBorder="1" applyAlignment="1">
      <alignment horizontal="center" vertical="center" wrapText="1"/>
    </xf>
    <xf numFmtId="15" fontId="23" fillId="13" borderId="4" xfId="69" applyNumberFormat="1" applyFont="1" applyFill="1" applyBorder="1" applyAlignment="1">
      <alignment horizontal="center" vertical="center" wrapText="1"/>
    </xf>
    <xf numFmtId="2" fontId="42" fillId="0" borderId="4" xfId="70" applyNumberFormat="1" applyFont="1" applyFill="1" applyBorder="1" applyAlignment="1">
      <alignment horizontal="center" vertical="center"/>
    </xf>
    <xf numFmtId="14" fontId="41" fillId="13" borderId="4" xfId="70" applyNumberFormat="1" applyFont="1" applyFill="1" applyBorder="1" applyAlignment="1">
      <alignment horizontal="center" vertical="center" wrapText="1"/>
    </xf>
    <xf numFmtId="2" fontId="39" fillId="13" borderId="4" xfId="70" applyNumberFormat="1" applyFont="1" applyFill="1" applyBorder="1" applyAlignment="1">
      <alignment horizontal="center" vertical="center"/>
    </xf>
    <xf numFmtId="1" fontId="39" fillId="13" borderId="4" xfId="70" applyNumberFormat="1" applyFont="1" applyFill="1" applyBorder="1" applyAlignment="1">
      <alignment horizontal="center" vertical="center"/>
    </xf>
    <xf numFmtId="0" fontId="39" fillId="13" borderId="4" xfId="70" applyFont="1" applyFill="1" applyBorder="1" applyAlignment="1">
      <alignment horizontal="center" vertical="center"/>
    </xf>
    <xf numFmtId="9" fontId="40" fillId="4" borderId="4" xfId="70" applyNumberFormat="1" applyFont="1" applyFill="1" applyBorder="1" applyAlignment="1">
      <alignment horizontal="center" vertical="center"/>
    </xf>
    <xf numFmtId="9" fontId="39" fillId="13" borderId="4" xfId="71" applyFont="1" applyFill="1" applyBorder="1" applyAlignment="1">
      <alignment horizontal="center" vertical="center"/>
    </xf>
    <xf numFmtId="9" fontId="110" fillId="13" borderId="4" xfId="71" applyFont="1" applyFill="1" applyBorder="1" applyAlignment="1">
      <alignment horizontal="center" vertical="center"/>
    </xf>
    <xf numFmtId="9" fontId="110" fillId="13" borderId="4" xfId="71" applyFont="1" applyFill="1" applyBorder="1" applyAlignment="1">
      <alignment horizontal="center" vertical="center" wrapText="1"/>
    </xf>
    <xf numFmtId="0" fontId="112" fillId="13" borderId="4" xfId="70" applyFont="1" applyFill="1" applyBorder="1" applyAlignment="1">
      <alignment horizontal="center" vertical="center" wrapText="1"/>
    </xf>
    <xf numFmtId="0" fontId="26" fillId="0" borderId="4" xfId="69" applyFont="1" applyFill="1" applyBorder="1" applyAlignment="1">
      <alignment horizontal="center" vertical="center" wrapText="1"/>
    </xf>
    <xf numFmtId="0" fontId="23" fillId="13" borderId="4" xfId="69" applyNumberFormat="1" applyFont="1" applyFill="1" applyBorder="1" applyAlignment="1">
      <alignment horizontal="center" vertical="center" wrapText="1"/>
    </xf>
    <xf numFmtId="0" fontId="23" fillId="13" borderId="4" xfId="69" applyFont="1" applyFill="1" applyBorder="1" applyAlignment="1">
      <alignment horizontal="center" vertical="center" wrapText="1" shrinkToFit="1"/>
    </xf>
    <xf numFmtId="0" fontId="23" fillId="0" borderId="0" xfId="69" applyFont="1" applyAlignment="1">
      <alignment horizontal="center" vertical="center" wrapText="1"/>
    </xf>
    <xf numFmtId="9" fontId="23" fillId="13" borderId="4" xfId="69" applyNumberFormat="1" applyFont="1" applyFill="1" applyBorder="1" applyAlignment="1">
      <alignment horizontal="center" vertical="center"/>
    </xf>
    <xf numFmtId="9" fontId="84" fillId="13" borderId="4" xfId="71" applyFont="1" applyFill="1" applyBorder="1" applyAlignment="1">
      <alignment horizontal="center" vertical="center"/>
    </xf>
    <xf numFmtId="0" fontId="23" fillId="13" borderId="1" xfId="69" applyFont="1" applyFill="1" applyBorder="1" applyAlignment="1">
      <alignment horizontal="center" vertical="center" wrapText="1"/>
    </xf>
    <xf numFmtId="0" fontId="23" fillId="13" borderId="11" xfId="69" applyFont="1" applyFill="1" applyBorder="1" applyAlignment="1">
      <alignment horizontal="center" vertical="center"/>
    </xf>
    <xf numFmtId="0" fontId="23" fillId="13" borderId="4" xfId="69" applyFont="1" applyFill="1" applyBorder="1" applyAlignment="1">
      <alignment horizontal="center" vertical="center"/>
    </xf>
    <xf numFmtId="0" fontId="100" fillId="13" borderId="0" xfId="69" applyFont="1" applyFill="1" applyAlignment="1">
      <alignment horizontal="center" vertical="center"/>
    </xf>
    <xf numFmtId="0" fontId="101" fillId="13" borderId="0" xfId="69" applyFont="1" applyFill="1" applyAlignment="1">
      <alignment horizontal="center" vertical="center"/>
    </xf>
    <xf numFmtId="0" fontId="38" fillId="12" borderId="4" xfId="70" applyFont="1" applyFill="1" applyBorder="1" applyAlignment="1">
      <alignment horizontal="center" vertical="center"/>
    </xf>
    <xf numFmtId="0" fontId="37" fillId="12" borderId="4" xfId="70" applyFont="1" applyFill="1" applyBorder="1" applyAlignment="1">
      <alignment horizontal="center" vertical="center"/>
    </xf>
    <xf numFmtId="0" fontId="3" fillId="0" borderId="0" xfId="70"/>
    <xf numFmtId="2" fontId="3" fillId="0" borderId="0" xfId="70" applyNumberFormat="1"/>
    <xf numFmtId="0" fontId="36" fillId="12" borderId="4" xfId="70" applyFont="1" applyFill="1" applyBorder="1" applyAlignment="1">
      <alignment horizontal="center" vertical="center"/>
    </xf>
    <xf numFmtId="9" fontId="35" fillId="4" borderId="4" xfId="70" applyNumberFormat="1" applyFont="1" applyFill="1" applyBorder="1" applyAlignment="1">
      <alignment horizontal="center" vertical="center"/>
    </xf>
    <xf numFmtId="0" fontId="36" fillId="12" borderId="4" xfId="70" applyFont="1" applyFill="1" applyBorder="1" applyAlignment="1">
      <alignment vertical="center"/>
    </xf>
    <xf numFmtId="0" fontId="86" fillId="13" borderId="0" xfId="69" applyFont="1" applyFill="1" applyAlignment="1">
      <alignment horizontal="center" vertical="center"/>
    </xf>
    <xf numFmtId="0" fontId="100" fillId="13" borderId="0" xfId="69" applyFont="1" applyFill="1" applyBorder="1" applyAlignment="1">
      <alignment horizontal="center" vertical="center"/>
    </xf>
    <xf numFmtId="0" fontId="101" fillId="13" borderId="0" xfId="69" applyFont="1" applyFill="1" applyBorder="1" applyAlignment="1">
      <alignment horizontal="center" vertical="center"/>
    </xf>
    <xf numFmtId="0" fontId="86" fillId="13" borderId="0" xfId="69" applyFont="1" applyFill="1" applyBorder="1" applyAlignment="1">
      <alignment horizontal="center" vertical="center"/>
    </xf>
    <xf numFmtId="0" fontId="39" fillId="13" borderId="0" xfId="69" applyFont="1" applyFill="1" applyBorder="1" applyAlignment="1">
      <alignment horizontal="center" vertical="center"/>
    </xf>
    <xf numFmtId="0" fontId="83" fillId="13" borderId="0" xfId="69" applyFont="1" applyFill="1" applyBorder="1" applyAlignment="1">
      <alignment horizontal="center" vertical="center"/>
    </xf>
    <xf numFmtId="0" fontId="39" fillId="13" borderId="0" xfId="69" applyFont="1" applyFill="1" applyAlignment="1">
      <alignment horizontal="center" vertical="center"/>
    </xf>
    <xf numFmtId="9" fontId="84" fillId="13" borderId="4" xfId="71" applyFont="1" applyFill="1" applyBorder="1" applyAlignment="1">
      <alignment horizontal="center" vertical="center" wrapText="1"/>
    </xf>
    <xf numFmtId="0" fontId="140" fillId="0" borderId="68" xfId="0" applyFont="1" applyBorder="1" applyAlignment="1">
      <alignment vertical="center" wrapText="1"/>
    </xf>
    <xf numFmtId="0" fontId="160" fillId="0" borderId="68" xfId="0" applyFont="1" applyBorder="1" applyAlignment="1">
      <alignment vertical="center" wrapText="1"/>
    </xf>
    <xf numFmtId="0" fontId="140" fillId="0" borderId="68" xfId="0" applyFont="1" applyBorder="1" applyAlignment="1">
      <alignment horizontal="left" vertical="center" wrapText="1"/>
    </xf>
    <xf numFmtId="0" fontId="140" fillId="0" borderId="66" xfId="0" applyFont="1" applyBorder="1" applyAlignment="1">
      <alignment vertical="center" wrapText="1"/>
    </xf>
    <xf numFmtId="0" fontId="160" fillId="32" borderId="0" xfId="0" applyFont="1" applyFill="1" applyAlignment="1">
      <alignment horizontal="left" vertical="center" wrapText="1"/>
    </xf>
    <xf numFmtId="0" fontId="140" fillId="0" borderId="4" xfId="0" applyFont="1" applyBorder="1" applyAlignment="1">
      <alignment vertical="center" wrapText="1"/>
    </xf>
    <xf numFmtId="0" fontId="24" fillId="0" borderId="68" xfId="1" applyBorder="1" applyAlignment="1" applyProtection="1">
      <alignment vertical="center" wrapText="1"/>
    </xf>
    <xf numFmtId="0" fontId="38" fillId="12" borderId="11" xfId="70" applyFont="1" applyFill="1" applyBorder="1" applyAlignment="1">
      <alignment horizontal="center" vertical="center"/>
    </xf>
    <xf numFmtId="0" fontId="37" fillId="12" borderId="11" xfId="70" applyFont="1" applyFill="1" applyBorder="1" applyAlignment="1">
      <alignment horizontal="center" vertical="center"/>
    </xf>
    <xf numFmtId="0" fontId="36" fillId="12" borderId="11" xfId="70" applyFont="1" applyFill="1" applyBorder="1" applyAlignment="1">
      <alignment horizontal="center" vertical="center"/>
    </xf>
    <xf numFmtId="9" fontId="35" fillId="4" borderId="11" xfId="70" applyNumberFormat="1" applyFont="1" applyFill="1" applyBorder="1" applyAlignment="1">
      <alignment horizontal="center" vertical="center"/>
    </xf>
    <xf numFmtId="0" fontId="36" fillId="12" borderId="11" xfId="70" applyFont="1" applyFill="1" applyBorder="1" applyAlignment="1">
      <alignment vertical="center"/>
    </xf>
    <xf numFmtId="0" fontId="42" fillId="0" borderId="4" xfId="5" applyFont="1" applyFill="1" applyBorder="1" applyAlignment="1">
      <alignment horizontal="center" vertical="center" wrapText="1"/>
    </xf>
    <xf numFmtId="0" fontId="23" fillId="13" borderId="1" xfId="0" applyFont="1" applyFill="1" applyBorder="1" applyAlignment="1">
      <alignment horizontal="left" vertical="center"/>
    </xf>
    <xf numFmtId="0" fontId="21" fillId="28" borderId="4" xfId="1" applyFont="1" applyFill="1" applyBorder="1" applyAlignment="1" applyProtection="1">
      <alignment horizontal="left" vertical="center"/>
    </xf>
    <xf numFmtId="0" fontId="56" fillId="37" borderId="4" xfId="0" applyFont="1" applyFill="1" applyBorder="1" applyAlignment="1">
      <alignment horizontal="justify" vertical="center" wrapText="1"/>
    </xf>
    <xf numFmtId="0" fontId="95" fillId="0" borderId="4" xfId="0" applyFont="1" applyBorder="1" applyAlignment="1">
      <alignment horizontal="center" vertical="center" wrapText="1"/>
    </xf>
    <xf numFmtId="0" fontId="56" fillId="13" borderId="4" xfId="28" applyFont="1" applyFill="1" applyBorder="1" applyAlignment="1">
      <alignment vertical="center" wrapText="1"/>
    </xf>
    <xf numFmtId="0" fontId="36" fillId="12" borderId="11" xfId="0" applyFont="1" applyFill="1" applyBorder="1" applyAlignment="1">
      <alignment horizontal="center" vertical="center" wrapText="1"/>
    </xf>
    <xf numFmtId="0" fontId="21" fillId="13" borderId="1" xfId="0" applyFont="1" applyFill="1" applyBorder="1" applyAlignment="1">
      <alignment horizontal="center" vertical="center" wrapText="1"/>
    </xf>
    <xf numFmtId="0" fontId="21" fillId="0" borderId="4" xfId="5" applyFont="1" applyFill="1" applyBorder="1" applyAlignment="1">
      <alignment horizontal="center" vertical="center" wrapText="1"/>
    </xf>
    <xf numFmtId="0" fontId="52" fillId="0" borderId="4" xfId="5" applyFont="1" applyFill="1" applyBorder="1" applyAlignment="1">
      <alignment horizontal="center" vertical="center" wrapText="1"/>
    </xf>
    <xf numFmtId="0" fontId="23" fillId="0" borderId="4" xfId="5" applyFill="1" applyBorder="1" applyAlignment="1">
      <alignment horizontal="center"/>
    </xf>
    <xf numFmtId="0" fontId="23" fillId="0" borderId="4" xfId="5" applyFont="1" applyFill="1" applyBorder="1" applyAlignment="1">
      <alignment horizontal="left" vertical="center"/>
    </xf>
    <xf numFmtId="0" fontId="23" fillId="0" borderId="11" xfId="5" applyFill="1" applyBorder="1" applyAlignment="1">
      <alignment horizontal="center"/>
    </xf>
    <xf numFmtId="0" fontId="52" fillId="0" borderId="15" xfId="5" applyFont="1" applyFill="1" applyBorder="1" applyAlignment="1">
      <alignment horizontal="justify" vertical="center" wrapText="1"/>
    </xf>
    <xf numFmtId="0" fontId="52" fillId="0" borderId="11" xfId="5" applyFont="1" applyFill="1" applyBorder="1" applyAlignment="1">
      <alignment horizontal="justify" vertical="center" wrapText="1"/>
    </xf>
    <xf numFmtId="0" fontId="52" fillId="0" borderId="4" xfId="5" applyFont="1" applyFill="1" applyBorder="1" applyAlignment="1">
      <alignment horizontal="justify" vertical="center" wrapText="1"/>
    </xf>
    <xf numFmtId="0" fontId="52" fillId="13" borderId="11" xfId="6" applyFont="1" applyFill="1" applyBorder="1" applyAlignment="1">
      <alignment horizontal="justify" vertical="center" wrapText="1"/>
    </xf>
    <xf numFmtId="165" fontId="52" fillId="0" borderId="11" xfId="5" applyNumberFormat="1" applyFont="1" applyFill="1" applyBorder="1" applyAlignment="1">
      <alignment horizontal="justify" vertical="center" wrapText="1"/>
    </xf>
    <xf numFmtId="14" fontId="52" fillId="0" borderId="11" xfId="5" applyNumberFormat="1" applyFont="1" applyFill="1" applyBorder="1" applyAlignment="1">
      <alignment horizontal="justify" vertical="center" wrapText="1"/>
    </xf>
    <xf numFmtId="0" fontId="28" fillId="0" borderId="0" xfId="5" applyFont="1" applyFill="1" applyBorder="1" applyAlignment="1">
      <alignment horizontal="justify"/>
    </xf>
    <xf numFmtId="1" fontId="52" fillId="13" borderId="11" xfId="5" applyNumberFormat="1" applyFont="1" applyFill="1" applyBorder="1" applyAlignment="1">
      <alignment horizontal="justify" vertical="center"/>
    </xf>
    <xf numFmtId="0" fontId="157" fillId="0" borderId="4" xfId="5" applyFont="1" applyFill="1" applyBorder="1" applyAlignment="1">
      <alignment horizontal="justify" vertical="center" wrapText="1"/>
    </xf>
    <xf numFmtId="0" fontId="52" fillId="13" borderId="4" xfId="5" applyFont="1" applyFill="1" applyBorder="1" applyAlignment="1">
      <alignment vertical="center" wrapText="1"/>
    </xf>
    <xf numFmtId="14" fontId="52" fillId="0" borderId="4" xfId="5" applyNumberFormat="1" applyFont="1" applyFill="1" applyBorder="1" applyAlignment="1">
      <alignment vertical="center" wrapText="1"/>
    </xf>
    <xf numFmtId="14" fontId="52" fillId="0" borderId="4" xfId="5" applyNumberFormat="1" applyFont="1" applyFill="1" applyBorder="1" applyAlignment="1">
      <alignment vertical="center"/>
    </xf>
    <xf numFmtId="2" fontId="52" fillId="0" borderId="4" xfId="5" applyNumberFormat="1" applyFont="1" applyFill="1" applyBorder="1" applyAlignment="1">
      <alignment vertical="center"/>
    </xf>
    <xf numFmtId="1" fontId="39" fillId="13" borderId="1" xfId="72" applyNumberFormat="1" applyFont="1" applyFill="1" applyBorder="1" applyAlignment="1">
      <alignment horizontal="center" vertical="center"/>
    </xf>
    <xf numFmtId="165" fontId="52" fillId="0" borderId="4" xfId="5" applyNumberFormat="1" applyFont="1" applyFill="1" applyBorder="1" applyAlignment="1">
      <alignment vertical="center" wrapText="1"/>
    </xf>
    <xf numFmtId="9" fontId="40" fillId="4" borderId="4" xfId="73" applyNumberFormat="1" applyFont="1" applyFill="1" applyBorder="1" applyAlignment="1">
      <alignment horizontal="center" vertical="center"/>
    </xf>
    <xf numFmtId="14" fontId="52" fillId="13" borderId="4" xfId="5" applyNumberFormat="1" applyFont="1" applyFill="1" applyBorder="1" applyAlignment="1">
      <alignment vertical="center"/>
    </xf>
    <xf numFmtId="9" fontId="39" fillId="13" borderId="4" xfId="74" applyFont="1" applyFill="1" applyBorder="1" applyAlignment="1">
      <alignment horizontal="center" vertical="center"/>
    </xf>
    <xf numFmtId="0" fontId="23" fillId="0" borderId="4" xfId="5" applyFill="1" applyBorder="1" applyAlignment="1"/>
    <xf numFmtId="9" fontId="52" fillId="13" borderId="4" xfId="6" applyNumberFormat="1" applyFont="1" applyFill="1" applyBorder="1" applyAlignment="1">
      <alignment vertical="top" wrapText="1"/>
    </xf>
    <xf numFmtId="1" fontId="52" fillId="13" borderId="4" xfId="5" applyNumberFormat="1" applyFont="1" applyFill="1" applyBorder="1" applyAlignment="1">
      <alignment vertical="center"/>
    </xf>
    <xf numFmtId="2" fontId="52" fillId="0" borderId="11" xfId="5" applyNumberFormat="1" applyFont="1" applyFill="1" applyBorder="1" applyAlignment="1">
      <alignment vertical="center"/>
    </xf>
    <xf numFmtId="0" fontId="52" fillId="0" borderId="4" xfId="6" applyFont="1" applyFill="1" applyBorder="1" applyAlignment="1">
      <alignment horizontal="justify" vertical="top" wrapText="1"/>
    </xf>
    <xf numFmtId="0" fontId="45" fillId="12" borderId="11" xfId="73" applyFont="1" applyFill="1" applyBorder="1" applyAlignment="1">
      <alignment vertical="center"/>
    </xf>
    <xf numFmtId="10" fontId="35" fillId="4" borderId="4" xfId="72" applyNumberFormat="1" applyFont="1" applyFill="1" applyBorder="1" applyAlignment="1">
      <alignment horizontal="center" vertical="center"/>
    </xf>
    <xf numFmtId="0" fontId="52" fillId="38" borderId="34" xfId="0" applyFont="1" applyFill="1" applyBorder="1" applyAlignment="1">
      <alignment horizontal="center" vertical="center" wrapText="1"/>
    </xf>
    <xf numFmtId="0" fontId="52" fillId="11" borderId="23" xfId="0" applyFont="1" applyFill="1" applyBorder="1" applyAlignment="1">
      <alignment horizontal="center" vertical="center" wrapText="1"/>
    </xf>
    <xf numFmtId="0" fontId="52" fillId="6" borderId="23" xfId="0" applyFont="1" applyFill="1" applyBorder="1" applyAlignment="1">
      <alignment horizontal="center" vertical="center" wrapText="1"/>
    </xf>
    <xf numFmtId="0" fontId="52" fillId="37" borderId="23" xfId="0" applyFont="1" applyFill="1" applyBorder="1" applyAlignment="1">
      <alignment horizontal="center" vertical="center" wrapText="1"/>
    </xf>
    <xf numFmtId="0" fontId="52" fillId="28" borderId="23" xfId="0" applyFont="1" applyFill="1" applyBorder="1" applyAlignment="1">
      <alignment horizontal="center" vertical="center" wrapText="1"/>
    </xf>
    <xf numFmtId="0" fontId="52" fillId="0" borderId="23" xfId="0" applyFont="1" applyBorder="1" applyAlignment="1">
      <alignment horizontal="center" vertical="center" wrapText="1"/>
    </xf>
    <xf numFmtId="0" fontId="52" fillId="0" borderId="31" xfId="0" applyFont="1" applyBorder="1" applyAlignment="1">
      <alignment horizontal="center" vertical="center" wrapText="1"/>
    </xf>
    <xf numFmtId="9" fontId="0" fillId="0" borderId="0" xfId="0" applyNumberFormat="1"/>
    <xf numFmtId="9" fontId="52" fillId="27" borderId="23" xfId="0" applyNumberFormat="1" applyFont="1" applyFill="1" applyBorder="1" applyAlignment="1">
      <alignment horizontal="center" vertical="center" wrapText="1"/>
    </xf>
    <xf numFmtId="9" fontId="52" fillId="6" borderId="23" xfId="0" applyNumberFormat="1" applyFont="1" applyFill="1" applyBorder="1" applyAlignment="1">
      <alignment horizontal="center" vertical="center" wrapText="1"/>
    </xf>
    <xf numFmtId="9" fontId="52" fillId="39" borderId="23" xfId="0" applyNumberFormat="1" applyFont="1" applyFill="1" applyBorder="1" applyAlignment="1">
      <alignment horizontal="center" vertical="center" wrapText="1"/>
    </xf>
    <xf numFmtId="9" fontId="52" fillId="28" borderId="23" xfId="0" applyNumberFormat="1" applyFont="1" applyFill="1" applyBorder="1" applyAlignment="1">
      <alignment horizontal="center" vertical="center" wrapText="1"/>
    </xf>
    <xf numFmtId="0" fontId="50" fillId="0" borderId="23" xfId="0" applyFont="1" applyBorder="1" applyAlignment="1">
      <alignment horizontal="center" vertical="center" wrapText="1"/>
    </xf>
    <xf numFmtId="0" fontId="50" fillId="37" borderId="23" xfId="0" applyFont="1" applyFill="1" applyBorder="1" applyAlignment="1">
      <alignment horizontal="center" vertical="center" wrapText="1"/>
    </xf>
    <xf numFmtId="9" fontId="50" fillId="37" borderId="23" xfId="0" applyNumberFormat="1" applyFont="1" applyFill="1" applyBorder="1" applyAlignment="1">
      <alignment horizontal="center" vertical="center" wrapText="1"/>
    </xf>
    <xf numFmtId="0" fontId="23" fillId="0" borderId="1" xfId="5" applyFill="1" applyBorder="1" applyAlignment="1"/>
    <xf numFmtId="9" fontId="52" fillId="13" borderId="4" xfId="6" applyNumberFormat="1" applyFont="1" applyFill="1" applyBorder="1" applyAlignment="1">
      <alignment vertical="center" wrapText="1"/>
    </xf>
    <xf numFmtId="0" fontId="23" fillId="0" borderId="10" xfId="5" applyFill="1" applyBorder="1" applyAlignment="1"/>
    <xf numFmtId="0" fontId="23" fillId="0" borderId="11" xfId="5" applyFill="1" applyBorder="1" applyAlignment="1"/>
    <xf numFmtId="9" fontId="52" fillId="0" borderId="4" xfId="9" applyFont="1" applyFill="1" applyBorder="1" applyAlignment="1">
      <alignment horizontal="center" vertical="center" wrapText="1"/>
    </xf>
    <xf numFmtId="0" fontId="157" fillId="0" borderId="5" xfId="5" applyFont="1" applyFill="1" applyBorder="1" applyAlignment="1">
      <alignment horizontal="justify" vertical="center" wrapText="1"/>
    </xf>
    <xf numFmtId="0" fontId="157" fillId="0" borderId="4" xfId="6" applyFont="1" applyFill="1" applyBorder="1" applyAlignment="1">
      <alignment horizontal="justify" vertical="center" wrapText="1"/>
    </xf>
    <xf numFmtId="0" fontId="23" fillId="0" borderId="0" xfId="5" applyAlignment="1">
      <alignment wrapText="1"/>
    </xf>
    <xf numFmtId="9" fontId="52" fillId="6" borderId="23" xfId="0" applyNumberFormat="1" applyFont="1" applyFill="1" applyBorder="1" applyAlignment="1">
      <alignment vertical="center" wrapText="1"/>
    </xf>
    <xf numFmtId="0" fontId="52" fillId="0" borderId="31" xfId="0" applyFont="1" applyBorder="1" applyAlignment="1">
      <alignment vertical="center" wrapText="1"/>
    </xf>
    <xf numFmtId="9" fontId="52" fillId="37" borderId="23" xfId="0" applyNumberFormat="1" applyFont="1" applyFill="1" applyBorder="1" applyAlignment="1">
      <alignment horizontal="center" vertical="center" wrapText="1"/>
    </xf>
    <xf numFmtId="0" fontId="22" fillId="40" borderId="30" xfId="0" applyFont="1" applyFill="1" applyBorder="1" applyAlignment="1">
      <alignment horizontal="center" vertical="center" wrapText="1"/>
    </xf>
    <xf numFmtId="0" fontId="22" fillId="40" borderId="34" xfId="0" applyFont="1" applyFill="1" applyBorder="1" applyAlignment="1">
      <alignment horizontal="center" vertical="center" wrapText="1"/>
    </xf>
    <xf numFmtId="0" fontId="22" fillId="0" borderId="31" xfId="0" applyFont="1" applyBorder="1" applyAlignment="1">
      <alignment horizontal="center" vertical="center" wrapText="1"/>
    </xf>
    <xf numFmtId="0" fontId="21" fillId="27" borderId="23" xfId="0" applyFont="1" applyFill="1" applyBorder="1" applyAlignment="1">
      <alignment horizontal="justify" vertical="center" wrapText="1"/>
    </xf>
    <xf numFmtId="0" fontId="21" fillId="6" borderId="23" xfId="0" applyFont="1" applyFill="1" applyBorder="1" applyAlignment="1">
      <alignment horizontal="justify" vertical="center" wrapText="1"/>
    </xf>
    <xf numFmtId="0" fontId="21" fillId="37" borderId="23" xfId="0" applyFont="1" applyFill="1" applyBorder="1" applyAlignment="1">
      <alignment horizontal="justify" vertical="center" wrapText="1"/>
    </xf>
    <xf numFmtId="0" fontId="21" fillId="28" borderId="23" xfId="0" applyFont="1" applyFill="1" applyBorder="1" applyAlignment="1">
      <alignment horizontal="justify" vertical="center" wrapText="1"/>
    </xf>
    <xf numFmtId="0" fontId="23" fillId="0" borderId="0" xfId="0" applyFont="1"/>
    <xf numFmtId="0" fontId="56" fillId="13" borderId="4" xfId="5" applyFont="1" applyFill="1" applyBorder="1" applyAlignment="1">
      <alignment horizontal="center" vertical="center" wrapText="1"/>
    </xf>
    <xf numFmtId="0" fontId="21" fillId="0" borderId="1" xfId="5" applyFont="1" applyFill="1" applyBorder="1" applyAlignment="1">
      <alignment horizontal="center" vertical="center" wrapText="1"/>
    </xf>
    <xf numFmtId="0" fontId="21" fillId="0" borderId="11" xfId="5" applyFont="1" applyFill="1" applyBorder="1" applyAlignment="1">
      <alignment horizontal="center" vertical="center" wrapText="1"/>
    </xf>
    <xf numFmtId="0" fontId="23" fillId="0" borderId="22" xfId="5" applyFill="1" applyBorder="1" applyAlignment="1">
      <alignment horizontal="center" vertical="center"/>
    </xf>
    <xf numFmtId="0" fontId="23" fillId="0" borderId="1" xfId="5" applyFont="1" applyBorder="1" applyAlignment="1">
      <alignment horizontal="center" vertical="center" wrapText="1"/>
    </xf>
    <xf numFmtId="0" fontId="23" fillId="0" borderId="11" xfId="5" applyBorder="1" applyAlignment="1">
      <alignment horizontal="center" vertical="center" wrapText="1"/>
    </xf>
    <xf numFmtId="0" fontId="21" fillId="0" borderId="5" xfId="5" applyFont="1" applyFill="1" applyBorder="1" applyAlignment="1">
      <alignment horizontal="center" vertical="center" wrapText="1"/>
    </xf>
    <xf numFmtId="0" fontId="21" fillId="0" borderId="6" xfId="5" applyFont="1" applyFill="1" applyBorder="1" applyAlignment="1">
      <alignment horizontal="center" vertical="center" wrapText="1"/>
    </xf>
    <xf numFmtId="0" fontId="22" fillId="0" borderId="1" xfId="5" applyFont="1" applyFill="1" applyBorder="1" applyAlignment="1">
      <alignment horizontal="center" vertical="center" wrapText="1"/>
    </xf>
    <xf numFmtId="0" fontId="22" fillId="0" borderId="11" xfId="5" applyFont="1" applyFill="1" applyBorder="1" applyAlignment="1">
      <alignment horizontal="center" vertical="center" wrapText="1"/>
    </xf>
    <xf numFmtId="0" fontId="23" fillId="0" borderId="1" xfId="5" applyFont="1" applyFill="1" applyBorder="1" applyAlignment="1">
      <alignment horizontal="center" vertical="center" wrapText="1"/>
    </xf>
    <xf numFmtId="0" fontId="23" fillId="0" borderId="11" xfId="5" applyFont="1" applyFill="1" applyBorder="1" applyAlignment="1">
      <alignment horizontal="center" vertical="center" wrapText="1"/>
    </xf>
    <xf numFmtId="0" fontId="56" fillId="0" borderId="1" xfId="5" applyFont="1" applyFill="1" applyBorder="1" applyAlignment="1">
      <alignment horizontal="center" vertical="center" wrapText="1"/>
    </xf>
    <xf numFmtId="0" fontId="56" fillId="0" borderId="11" xfId="5" applyFont="1" applyFill="1" applyBorder="1" applyAlignment="1">
      <alignment horizontal="center" vertical="center" wrapText="1"/>
    </xf>
    <xf numFmtId="2" fontId="56" fillId="0" borderId="1" xfId="5" applyNumberFormat="1" applyFont="1" applyFill="1" applyBorder="1" applyAlignment="1">
      <alignment horizontal="center" vertical="center"/>
    </xf>
    <xf numFmtId="2" fontId="56" fillId="0" borderId="11" xfId="5" applyNumberFormat="1" applyFont="1" applyFill="1" applyBorder="1" applyAlignment="1">
      <alignment horizontal="center" vertical="center"/>
    </xf>
    <xf numFmtId="2" fontId="53" fillId="0" borderId="1" xfId="5" applyNumberFormat="1" applyFont="1" applyFill="1" applyBorder="1" applyAlignment="1">
      <alignment horizontal="center" vertical="center" wrapText="1"/>
    </xf>
    <xf numFmtId="2" fontId="53" fillId="0" borderId="11" xfId="5" applyNumberFormat="1" applyFont="1" applyFill="1" applyBorder="1" applyAlignment="1">
      <alignment horizontal="center" vertical="center" wrapText="1"/>
    </xf>
    <xf numFmtId="10" fontId="56" fillId="13" borderId="1" xfId="5" applyNumberFormat="1" applyFont="1" applyFill="1" applyBorder="1" applyAlignment="1">
      <alignment horizontal="center" vertical="center" wrapText="1"/>
    </xf>
    <xf numFmtId="10" fontId="56" fillId="13" borderId="11" xfId="5" applyNumberFormat="1" applyFont="1" applyFill="1" applyBorder="1" applyAlignment="1">
      <alignment horizontal="center" vertical="center" wrapText="1"/>
    </xf>
    <xf numFmtId="14" fontId="56" fillId="13" borderId="4" xfId="5" applyNumberFormat="1" applyFont="1" applyFill="1" applyBorder="1" applyAlignment="1">
      <alignment horizontal="center" vertical="center" wrapText="1"/>
    </xf>
    <xf numFmtId="2" fontId="23" fillId="0" borderId="1" xfId="5" applyNumberFormat="1" applyFont="1" applyFill="1" applyBorder="1" applyAlignment="1">
      <alignment horizontal="center" vertical="center"/>
    </xf>
    <xf numFmtId="2" fontId="23" fillId="0" borderId="11" xfId="5" applyNumberFormat="1" applyFont="1" applyFill="1" applyBorder="1" applyAlignment="1">
      <alignment horizontal="center" vertical="center"/>
    </xf>
    <xf numFmtId="1" fontId="56" fillId="0" borderId="1" xfId="5" applyNumberFormat="1" applyFont="1" applyFill="1" applyBorder="1" applyAlignment="1">
      <alignment horizontal="center" vertical="center"/>
    </xf>
    <xf numFmtId="1" fontId="56" fillId="0" borderId="11" xfId="5" applyNumberFormat="1" applyFont="1" applyFill="1" applyBorder="1" applyAlignment="1">
      <alignment horizontal="center" vertical="center"/>
    </xf>
    <xf numFmtId="0" fontId="28" fillId="0" borderId="29" xfId="5" applyFont="1" applyFill="1" applyBorder="1" applyAlignment="1">
      <alignment horizontal="center" vertical="center" wrapText="1"/>
    </xf>
    <xf numFmtId="0" fontId="28" fillId="0" borderId="28" xfId="5" applyFont="1" applyFill="1" applyBorder="1" applyAlignment="1">
      <alignment horizontal="center" vertical="center" wrapText="1"/>
    </xf>
    <xf numFmtId="0" fontId="28" fillId="0" borderId="27" xfId="5" applyFont="1" applyFill="1" applyBorder="1" applyAlignment="1">
      <alignment horizontal="center" vertical="center" wrapText="1"/>
    </xf>
    <xf numFmtId="0" fontId="28" fillId="0" borderId="29" xfId="5" applyFont="1" applyBorder="1" applyAlignment="1">
      <alignment horizontal="center" vertical="center"/>
    </xf>
    <xf numFmtId="0" fontId="28" fillId="0" borderId="28" xfId="5" applyFont="1" applyBorder="1" applyAlignment="1">
      <alignment horizontal="center" vertical="center"/>
    </xf>
    <xf numFmtId="0" fontId="28" fillId="0" borderId="27" xfId="5" applyFont="1" applyBorder="1" applyAlignment="1">
      <alignment horizontal="center" vertical="center"/>
    </xf>
    <xf numFmtId="0" fontId="49" fillId="0" borderId="1" xfId="5" applyFont="1" applyFill="1" applyBorder="1" applyAlignment="1">
      <alignment horizontal="center" vertical="center" wrapText="1"/>
    </xf>
    <xf numFmtId="0" fontId="49" fillId="0" borderId="11" xfId="5" applyFont="1" applyFill="1" applyBorder="1" applyAlignment="1">
      <alignment horizontal="center" vertical="center" wrapText="1"/>
    </xf>
    <xf numFmtId="15" fontId="49" fillId="2" borderId="17" xfId="5" applyNumberFormat="1" applyFont="1" applyFill="1" applyBorder="1" applyAlignment="1">
      <alignment horizontal="center" vertical="center"/>
    </xf>
    <xf numFmtId="15" fontId="49" fillId="2" borderId="18" xfId="5" applyNumberFormat="1" applyFont="1" applyFill="1" applyBorder="1" applyAlignment="1">
      <alignment horizontal="center" vertical="center"/>
    </xf>
    <xf numFmtId="0" fontId="56" fillId="13" borderId="10" xfId="5" applyFont="1" applyFill="1" applyBorder="1" applyAlignment="1">
      <alignment horizontal="center" vertical="center" wrapText="1"/>
    </xf>
    <xf numFmtId="0" fontId="56" fillId="13" borderId="11" xfId="5" applyFont="1" applyFill="1" applyBorder="1" applyAlignment="1">
      <alignment horizontal="center" vertical="center" wrapText="1"/>
    </xf>
    <xf numFmtId="0" fontId="51" fillId="14" borderId="1" xfId="5" applyFont="1" applyFill="1" applyBorder="1" applyAlignment="1">
      <alignment horizontal="center" vertical="center" wrapText="1"/>
    </xf>
    <xf numFmtId="0" fontId="51" fillId="14" borderId="11" xfId="5" applyFont="1" applyFill="1" applyBorder="1" applyAlignment="1">
      <alignment horizontal="center" vertical="center" wrapText="1"/>
    </xf>
    <xf numFmtId="0" fontId="51" fillId="14" borderId="16" xfId="5" applyFont="1" applyFill="1" applyBorder="1" applyAlignment="1">
      <alignment horizontal="center" vertical="center" wrapText="1"/>
    </xf>
    <xf numFmtId="0" fontId="51" fillId="14" borderId="8" xfId="5" applyFont="1" applyFill="1" applyBorder="1" applyAlignment="1">
      <alignment horizontal="center" vertical="center" wrapText="1"/>
    </xf>
    <xf numFmtId="0" fontId="51" fillId="14" borderId="15" xfId="5" applyFont="1" applyFill="1" applyBorder="1" applyAlignment="1">
      <alignment horizontal="center" vertical="center" wrapText="1"/>
    </xf>
    <xf numFmtId="0" fontId="51" fillId="14" borderId="13" xfId="5" applyFont="1" applyFill="1" applyBorder="1" applyAlignment="1">
      <alignment horizontal="center" vertical="center" wrapText="1"/>
    </xf>
    <xf numFmtId="0" fontId="50" fillId="16" borderId="5" xfId="5" applyFont="1" applyFill="1" applyBorder="1" applyAlignment="1">
      <alignment horizontal="center" vertical="center" wrapText="1"/>
    </xf>
    <xf numFmtId="0" fontId="50" fillId="16" borderId="6" xfId="5" applyFont="1" applyFill="1" applyBorder="1" applyAlignment="1">
      <alignment horizontal="center" vertical="center" wrapText="1"/>
    </xf>
    <xf numFmtId="0" fontId="51" fillId="14" borderId="4" xfId="5" applyFont="1" applyFill="1" applyBorder="1" applyAlignment="1">
      <alignment horizontal="center" vertical="center" wrapText="1"/>
    </xf>
    <xf numFmtId="0" fontId="49" fillId="0" borderId="16" xfId="5" applyFont="1" applyFill="1" applyBorder="1" applyAlignment="1">
      <alignment horizontal="center" vertical="center" wrapText="1"/>
    </xf>
    <xf numFmtId="0" fontId="49" fillId="0" borderId="8" xfId="5" applyFont="1" applyFill="1" applyBorder="1" applyAlignment="1">
      <alignment horizontal="center" vertical="center" wrapText="1"/>
    </xf>
    <xf numFmtId="0" fontId="49" fillId="0" borderId="2" xfId="5" applyFont="1" applyFill="1" applyBorder="1" applyAlignment="1">
      <alignment horizontal="center" vertical="center" wrapText="1"/>
    </xf>
    <xf numFmtId="0" fontId="49" fillId="0" borderId="3" xfId="5" applyFont="1" applyFill="1" applyBorder="1" applyAlignment="1">
      <alignment horizontal="center" vertical="center" wrapText="1"/>
    </xf>
    <xf numFmtId="0" fontId="49" fillId="0" borderId="15" xfId="5" applyFont="1" applyFill="1" applyBorder="1" applyAlignment="1">
      <alignment horizontal="center" vertical="center" wrapText="1"/>
    </xf>
    <xf numFmtId="0" fontId="49" fillId="0" borderId="13" xfId="5" applyFont="1" applyFill="1" applyBorder="1" applyAlignment="1">
      <alignment horizontal="center" vertical="center" wrapText="1"/>
    </xf>
    <xf numFmtId="0" fontId="44" fillId="0" borderId="16" xfId="5" applyFont="1" applyBorder="1" applyAlignment="1">
      <alignment horizontal="center" vertical="center" wrapText="1"/>
    </xf>
    <xf numFmtId="0" fontId="44" fillId="0" borderId="9" xfId="5" applyFont="1" applyBorder="1" applyAlignment="1">
      <alignment horizontal="center" vertical="center" wrapText="1"/>
    </xf>
    <xf numFmtId="0" fontId="44" fillId="0" borderId="8" xfId="5" applyFont="1" applyBorder="1" applyAlignment="1">
      <alignment horizontal="center" vertical="center" wrapText="1"/>
    </xf>
    <xf numFmtId="0" fontId="44" fillId="0" borderId="2" xfId="5" applyFont="1" applyBorder="1" applyAlignment="1">
      <alignment horizontal="center" vertical="center" wrapText="1"/>
    </xf>
    <xf numFmtId="0" fontId="44" fillId="0" borderId="0" xfId="5" applyFont="1" applyBorder="1" applyAlignment="1">
      <alignment horizontal="center" vertical="center" wrapText="1"/>
    </xf>
    <xf numFmtId="0" fontId="44" fillId="0" borderId="3" xfId="5" applyFont="1" applyBorder="1" applyAlignment="1">
      <alignment horizontal="center" vertical="center" wrapText="1"/>
    </xf>
    <xf numFmtId="0" fontId="44" fillId="0" borderId="15" xfId="5" applyFont="1" applyBorder="1" applyAlignment="1">
      <alignment horizontal="center" vertical="center" wrapText="1"/>
    </xf>
    <xf numFmtId="0" fontId="44" fillId="0" borderId="14" xfId="5" applyFont="1" applyBorder="1" applyAlignment="1">
      <alignment horizontal="center" vertical="center" wrapText="1"/>
    </xf>
    <xf numFmtId="0" fontId="44" fillId="0" borderId="13" xfId="5" applyFont="1" applyBorder="1" applyAlignment="1">
      <alignment horizontal="center" vertical="center" wrapText="1"/>
    </xf>
    <xf numFmtId="0" fontId="28" fillId="0" borderId="21" xfId="5" applyFont="1" applyFill="1" applyBorder="1" applyAlignment="1" applyProtection="1">
      <alignment horizontal="center" vertical="center" wrapText="1"/>
    </xf>
    <xf numFmtId="0" fontId="28" fillId="0" borderId="26" xfId="5" applyFont="1" applyFill="1" applyBorder="1" applyAlignment="1" applyProtection="1">
      <alignment horizontal="center" vertical="center" wrapText="1"/>
    </xf>
    <xf numFmtId="0" fontId="28" fillId="0" borderId="20" xfId="5" applyFont="1" applyFill="1" applyBorder="1" applyAlignment="1" applyProtection="1">
      <alignment horizontal="center" vertical="center" wrapText="1"/>
    </xf>
    <xf numFmtId="0" fontId="28" fillId="0" borderId="25" xfId="5" applyFont="1" applyFill="1" applyBorder="1" applyAlignment="1" applyProtection="1">
      <alignment horizontal="center" vertical="center" wrapText="1"/>
    </xf>
    <xf numFmtId="0" fontId="28" fillId="0" borderId="24" xfId="5" applyFont="1" applyFill="1" applyBorder="1" applyAlignment="1" applyProtection="1">
      <alignment horizontal="center" vertical="center" wrapText="1"/>
    </xf>
    <xf numFmtId="0" fontId="28" fillId="0" borderId="23" xfId="5" applyFont="1" applyFill="1" applyBorder="1" applyAlignment="1" applyProtection="1">
      <alignment horizontal="center" vertical="center" wrapText="1"/>
    </xf>
    <xf numFmtId="0" fontId="51" fillId="14" borderId="5" xfId="5" applyFont="1" applyFill="1" applyBorder="1" applyAlignment="1">
      <alignment horizontal="center" vertical="center" wrapText="1"/>
    </xf>
    <xf numFmtId="0" fontId="51" fillId="14" borderId="6" xfId="5" applyFont="1" applyFill="1" applyBorder="1" applyAlignment="1">
      <alignment horizontal="center" vertical="center" wrapText="1"/>
    </xf>
    <xf numFmtId="0" fontId="23" fillId="0" borderId="0" xfId="5" applyFont="1" applyFill="1" applyBorder="1" applyAlignment="1">
      <alignment horizontal="center" vertical="center"/>
    </xf>
    <xf numFmtId="0" fontId="23" fillId="0" borderId="5" xfId="5" applyFont="1" applyFill="1" applyBorder="1" applyAlignment="1">
      <alignment horizontal="center" vertical="center"/>
    </xf>
    <xf numFmtId="0" fontId="23" fillId="0" borderId="12" xfId="5" applyFont="1" applyFill="1" applyBorder="1" applyAlignment="1">
      <alignment horizontal="center" vertical="center"/>
    </xf>
    <xf numFmtId="0" fontId="23" fillId="0" borderId="6" xfId="5" applyFont="1" applyFill="1" applyBorder="1" applyAlignment="1">
      <alignment horizontal="center" vertical="center"/>
    </xf>
    <xf numFmtId="0" fontId="21" fillId="0" borderId="4" xfId="5" applyFont="1" applyFill="1" applyBorder="1" applyAlignment="1">
      <alignment horizontal="center" vertical="center" wrapText="1"/>
    </xf>
    <xf numFmtId="0" fontId="52" fillId="0" borderId="1" xfId="5" applyFont="1" applyFill="1" applyBorder="1" applyAlignment="1">
      <alignment horizontal="center" vertical="center" wrapText="1"/>
    </xf>
    <xf numFmtId="0" fontId="52" fillId="0" borderId="11" xfId="5" applyFont="1" applyFill="1" applyBorder="1" applyAlignment="1">
      <alignment horizontal="center" vertical="center" wrapText="1"/>
    </xf>
    <xf numFmtId="14" fontId="21" fillId="0" borderId="1" xfId="5" applyNumberFormat="1" applyFont="1" applyFill="1" applyBorder="1" applyAlignment="1">
      <alignment horizontal="center" vertical="center" wrapText="1"/>
    </xf>
    <xf numFmtId="14" fontId="21" fillId="0" borderId="11" xfId="5" applyNumberFormat="1" applyFont="1" applyFill="1" applyBorder="1" applyAlignment="1">
      <alignment horizontal="center" vertical="center" wrapText="1"/>
    </xf>
    <xf numFmtId="0" fontId="28" fillId="0" borderId="5" xfId="5" applyFont="1" applyFill="1" applyBorder="1" applyAlignment="1">
      <alignment horizontal="center" vertical="center"/>
    </xf>
    <xf numFmtId="0" fontId="28" fillId="0" borderId="12" xfId="5" applyFont="1" applyFill="1" applyBorder="1" applyAlignment="1">
      <alignment horizontal="center" vertical="center"/>
    </xf>
    <xf numFmtId="0" fontId="28" fillId="0" borderId="6" xfId="5" applyFont="1" applyFill="1" applyBorder="1" applyAlignment="1">
      <alignment horizontal="center" vertical="center"/>
    </xf>
    <xf numFmtId="0" fontId="23" fillId="0" borderId="0" xfId="5" applyFont="1" applyFill="1" applyBorder="1" applyAlignment="1">
      <alignment horizontal="center" vertical="center" wrapText="1"/>
    </xf>
    <xf numFmtId="0" fontId="28" fillId="0" borderId="0" xfId="5" applyFont="1" applyFill="1" applyBorder="1" applyAlignment="1">
      <alignment horizontal="center" vertical="center"/>
    </xf>
    <xf numFmtId="0" fontId="23" fillId="0" borderId="9" xfId="5" applyFill="1" applyBorder="1" applyAlignment="1">
      <alignment horizontal="center" vertical="center"/>
    </xf>
    <xf numFmtId="0" fontId="23" fillId="0" borderId="9" xfId="5" applyFont="1" applyBorder="1" applyAlignment="1">
      <alignment horizontal="center" vertical="center" wrapText="1"/>
    </xf>
    <xf numFmtId="0" fontId="23" fillId="0" borderId="0" xfId="5" applyFont="1" applyBorder="1" applyAlignment="1">
      <alignment horizontal="center" vertical="center" wrapText="1"/>
    </xf>
    <xf numFmtId="0" fontId="28" fillId="0" borderId="5" xfId="5" applyFont="1" applyFill="1" applyBorder="1" applyAlignment="1">
      <alignment horizontal="center" vertical="center" wrapText="1"/>
    </xf>
    <xf numFmtId="0" fontId="28" fillId="0" borderId="12" xfId="5" applyFont="1" applyFill="1" applyBorder="1" applyAlignment="1">
      <alignment horizontal="center" vertical="center" wrapText="1"/>
    </xf>
    <xf numFmtId="0" fontId="28" fillId="0" borderId="6" xfId="5" applyFont="1" applyFill="1" applyBorder="1" applyAlignment="1">
      <alignment horizontal="center" vertical="center" wrapText="1"/>
    </xf>
    <xf numFmtId="0" fontId="28" fillId="0" borderId="5" xfId="5" applyFont="1" applyBorder="1" applyAlignment="1">
      <alignment horizontal="center" vertical="center"/>
    </xf>
    <xf numFmtId="0" fontId="28" fillId="0" borderId="12" xfId="5" applyFont="1" applyBorder="1" applyAlignment="1">
      <alignment horizontal="center" vertical="center"/>
    </xf>
    <xf numFmtId="0" fontId="28" fillId="0" borderId="6" xfId="5" applyFont="1" applyBorder="1" applyAlignment="1">
      <alignment horizontal="center" vertical="center"/>
    </xf>
    <xf numFmtId="0" fontId="28" fillId="0" borderId="42" xfId="5" applyFont="1" applyFill="1" applyBorder="1" applyAlignment="1" applyProtection="1">
      <alignment horizontal="center" vertical="center" wrapText="1"/>
    </xf>
    <xf numFmtId="0" fontId="28" fillId="0" borderId="9" xfId="5" applyFont="1" applyFill="1" applyBorder="1" applyAlignment="1" applyProtection="1">
      <alignment horizontal="center" vertical="center" wrapText="1"/>
    </xf>
    <xf numFmtId="0" fontId="28" fillId="0" borderId="4" xfId="5" applyFont="1" applyBorder="1" applyAlignment="1">
      <alignment horizontal="center" vertical="center"/>
    </xf>
    <xf numFmtId="0" fontId="23" fillId="0" borderId="4" xfId="5" applyBorder="1" applyAlignment="1">
      <alignment horizontal="center" vertical="center"/>
    </xf>
    <xf numFmtId="0" fontId="23" fillId="0" borderId="4" xfId="5" applyFont="1" applyFill="1" applyBorder="1" applyAlignment="1">
      <alignment horizontal="center" vertical="center"/>
    </xf>
    <xf numFmtId="0" fontId="23" fillId="0" borderId="12" xfId="5" applyBorder="1" applyAlignment="1">
      <alignment horizontal="center" vertical="center"/>
    </xf>
    <xf numFmtId="0" fontId="23" fillId="0" borderId="6" xfId="5" applyBorder="1" applyAlignment="1">
      <alignment horizontal="center" vertical="center"/>
    </xf>
    <xf numFmtId="0" fontId="22" fillId="0" borderId="5" xfId="5" applyFont="1" applyFill="1" applyBorder="1" applyAlignment="1">
      <alignment horizontal="center" vertical="center"/>
    </xf>
    <xf numFmtId="0" fontId="22" fillId="0" borderId="12" xfId="5" applyFont="1" applyFill="1" applyBorder="1" applyAlignment="1">
      <alignment horizontal="center" vertical="center"/>
    </xf>
    <xf numFmtId="0" fontId="22" fillId="0" borderId="6" xfId="5" applyFont="1" applyFill="1" applyBorder="1" applyAlignment="1">
      <alignment horizontal="center" vertical="center"/>
    </xf>
    <xf numFmtId="0" fontId="52" fillId="0" borderId="4" xfId="5" applyFont="1" applyFill="1" applyBorder="1" applyAlignment="1">
      <alignment horizontal="center" vertical="center" wrapText="1"/>
    </xf>
    <xf numFmtId="0" fontId="58" fillId="0" borderId="4" xfId="5" applyFont="1" applyFill="1" applyBorder="1" applyAlignment="1">
      <alignment horizontal="center" vertical="center"/>
    </xf>
    <xf numFmtId="0" fontId="28" fillId="0" borderId="4" xfId="5" applyFont="1" applyFill="1" applyBorder="1" applyAlignment="1">
      <alignment horizontal="center" vertical="center"/>
    </xf>
    <xf numFmtId="0" fontId="22" fillId="0" borderId="4" xfId="5" applyFont="1" applyFill="1" applyBorder="1" applyAlignment="1">
      <alignment horizontal="center" vertical="center"/>
    </xf>
    <xf numFmtId="0" fontId="73" fillId="14" borderId="4" xfId="5" applyFont="1" applyFill="1" applyBorder="1" applyAlignment="1">
      <alignment horizontal="center" vertical="center" wrapText="1"/>
    </xf>
    <xf numFmtId="0" fontId="73" fillId="14" borderId="1" xfId="5" applyFont="1" applyFill="1" applyBorder="1" applyAlignment="1">
      <alignment horizontal="center" vertical="center" wrapText="1"/>
    </xf>
    <xf numFmtId="0" fontId="73" fillId="14" borderId="11" xfId="5" applyFont="1" applyFill="1" applyBorder="1" applyAlignment="1">
      <alignment horizontal="center" vertical="center" wrapText="1"/>
    </xf>
    <xf numFmtId="0" fontId="73" fillId="14" borderId="16" xfId="5" applyFont="1" applyFill="1" applyBorder="1" applyAlignment="1">
      <alignment horizontal="center" vertical="center" wrapText="1"/>
    </xf>
    <xf numFmtId="0" fontId="73" fillId="14" borderId="8" xfId="5" applyFont="1" applyFill="1" applyBorder="1" applyAlignment="1">
      <alignment horizontal="center" vertical="center" wrapText="1"/>
    </xf>
    <xf numFmtId="0" fontId="73" fillId="14" borderId="15" xfId="5" applyFont="1" applyFill="1" applyBorder="1" applyAlignment="1">
      <alignment horizontal="center" vertical="center" wrapText="1"/>
    </xf>
    <xf numFmtId="0" fontId="73" fillId="14" borderId="13" xfId="5" applyFont="1" applyFill="1" applyBorder="1" applyAlignment="1">
      <alignment horizontal="center" vertical="center" wrapText="1"/>
    </xf>
    <xf numFmtId="0" fontId="49" fillId="0" borderId="4" xfId="5" applyFont="1" applyFill="1" applyBorder="1" applyAlignment="1">
      <alignment horizontal="center" vertical="center" wrapText="1"/>
    </xf>
    <xf numFmtId="0" fontId="23" fillId="0" borderId="29" xfId="5" applyFont="1" applyFill="1" applyBorder="1" applyAlignment="1">
      <alignment horizontal="center" vertical="center" wrapText="1"/>
    </xf>
    <xf numFmtId="0" fontId="23" fillId="0" borderId="28" xfId="5" applyFont="1" applyFill="1" applyBorder="1" applyAlignment="1">
      <alignment horizontal="center" vertical="center" wrapText="1"/>
    </xf>
    <xf numFmtId="0" fontId="23" fillId="0" borderId="27" xfId="5" applyFont="1" applyFill="1" applyBorder="1" applyAlignment="1">
      <alignment horizontal="center" vertical="center" wrapText="1"/>
    </xf>
    <xf numFmtId="0" fontId="23" fillId="0" borderId="29" xfId="5" applyFont="1" applyBorder="1" applyAlignment="1">
      <alignment horizontal="center" vertical="center"/>
    </xf>
    <xf numFmtId="0" fontId="23" fillId="0" borderId="28" xfId="5" applyFont="1" applyBorder="1" applyAlignment="1">
      <alignment horizontal="center" vertical="center"/>
    </xf>
    <xf numFmtId="0" fontId="23" fillId="0" borderId="27" xfId="5" applyFont="1" applyBorder="1" applyAlignment="1">
      <alignment horizontal="center" vertical="center"/>
    </xf>
    <xf numFmtId="0" fontId="49" fillId="0" borderId="16" xfId="5" applyFont="1" applyFill="1" applyBorder="1" applyAlignment="1">
      <alignment horizontal="center" wrapText="1"/>
    </xf>
    <xf numFmtId="0" fontId="49" fillId="0" borderId="8" xfId="5" applyFont="1" applyFill="1" applyBorder="1" applyAlignment="1">
      <alignment horizontal="center" wrapText="1"/>
    </xf>
    <xf numFmtId="0" fontId="49" fillId="0" borderId="2" xfId="5" applyFont="1" applyFill="1" applyBorder="1" applyAlignment="1">
      <alignment horizontal="center" wrapText="1"/>
    </xf>
    <xf numFmtId="0" fontId="49" fillId="0" borderId="3" xfId="5" applyFont="1" applyFill="1" applyBorder="1" applyAlignment="1">
      <alignment horizontal="center" wrapText="1"/>
    </xf>
    <xf numFmtId="0" fontId="49" fillId="0" borderId="15" xfId="5" applyFont="1" applyFill="1" applyBorder="1" applyAlignment="1">
      <alignment horizontal="center" wrapText="1"/>
    </xf>
    <xf numFmtId="0" fontId="49" fillId="0" borderId="13" xfId="5" applyFont="1" applyFill="1" applyBorder="1" applyAlignment="1">
      <alignment horizontal="center" wrapText="1"/>
    </xf>
    <xf numFmtId="0" fontId="44" fillId="0" borderId="2" xfId="5" applyFont="1" applyBorder="1" applyAlignment="1">
      <alignment horizontal="center" vertical="center"/>
    </xf>
    <xf numFmtId="0" fontId="44" fillId="0" borderId="0" xfId="5" applyFont="1" applyBorder="1" applyAlignment="1">
      <alignment horizontal="center" vertical="center"/>
    </xf>
    <xf numFmtId="0" fontId="44" fillId="0" borderId="3" xfId="5" applyFont="1" applyBorder="1" applyAlignment="1">
      <alignment horizontal="center" vertical="center"/>
    </xf>
    <xf numFmtId="0" fontId="23" fillId="0" borderId="4" xfId="5" applyFont="1" applyFill="1" applyBorder="1" applyAlignment="1">
      <alignment horizontal="center" vertical="center" wrapText="1"/>
    </xf>
    <xf numFmtId="0" fontId="23" fillId="0" borderId="4" xfId="5" applyFont="1" applyBorder="1" applyAlignment="1">
      <alignment horizontal="center" vertical="center"/>
    </xf>
    <xf numFmtId="0" fontId="21" fillId="23" borderId="1" xfId="5" applyFont="1" applyFill="1" applyBorder="1" applyAlignment="1">
      <alignment horizontal="center" vertical="center" wrapText="1"/>
    </xf>
    <xf numFmtId="0" fontId="21" fillId="23" borderId="11" xfId="5" applyFont="1" applyFill="1" applyBorder="1" applyAlignment="1">
      <alignment horizontal="center" vertical="center" wrapText="1"/>
    </xf>
    <xf numFmtId="0" fontId="52" fillId="23" borderId="4" xfId="5" applyFont="1" applyFill="1" applyBorder="1" applyAlignment="1">
      <alignment horizontal="center" vertical="center" wrapText="1"/>
    </xf>
    <xf numFmtId="0" fontId="21" fillId="23" borderId="4" xfId="5" applyFont="1" applyFill="1" applyBorder="1" applyAlignment="1">
      <alignment horizontal="center" vertical="center" wrapText="1"/>
    </xf>
    <xf numFmtId="0" fontId="21" fillId="23" borderId="4" xfId="5" applyNumberFormat="1" applyFont="1" applyFill="1" applyBorder="1" applyAlignment="1">
      <alignment horizontal="center" vertical="center" wrapText="1"/>
    </xf>
    <xf numFmtId="15" fontId="49" fillId="2" borderId="5" xfId="5" applyNumberFormat="1" applyFont="1" applyFill="1" applyBorder="1" applyAlignment="1">
      <alignment horizontal="center"/>
    </xf>
    <xf numFmtId="15" fontId="49" fillId="2" borderId="6" xfId="5" applyNumberFormat="1" applyFont="1" applyFill="1" applyBorder="1" applyAlignment="1">
      <alignment horizontal="center"/>
    </xf>
    <xf numFmtId="0" fontId="28" fillId="0" borderId="4" xfId="5" applyFont="1" applyFill="1" applyBorder="1" applyAlignment="1" applyProtection="1">
      <alignment horizontal="left" vertical="center" wrapText="1"/>
    </xf>
    <xf numFmtId="0" fontId="23" fillId="0" borderId="4" xfId="5" applyFill="1" applyBorder="1" applyAlignment="1">
      <alignment horizontal="center"/>
    </xf>
    <xf numFmtId="0" fontId="52" fillId="0" borderId="4" xfId="5" applyFont="1" applyFill="1" applyBorder="1" applyAlignment="1">
      <alignment horizontal="center" vertical="top" wrapText="1"/>
    </xf>
    <xf numFmtId="0" fontId="23" fillId="0" borderId="4" xfId="5" applyFont="1" applyFill="1" applyBorder="1" applyAlignment="1">
      <alignment horizontal="center" vertical="top" wrapText="1"/>
    </xf>
    <xf numFmtId="0" fontId="21" fillId="23" borderId="11" xfId="5" applyFont="1" applyFill="1" applyBorder="1" applyAlignment="1">
      <alignment vertical="center" wrapText="1"/>
    </xf>
    <xf numFmtId="0" fontId="52" fillId="13" borderId="4" xfId="5" applyFont="1" applyFill="1" applyBorder="1" applyAlignment="1">
      <alignment horizontal="center" vertical="center" wrapText="1"/>
    </xf>
    <xf numFmtId="0" fontId="75" fillId="0" borderId="4" xfId="5" applyFont="1" applyBorder="1" applyAlignment="1">
      <alignment horizontal="center" vertical="top" wrapText="1"/>
    </xf>
    <xf numFmtId="0" fontId="23" fillId="0" borderId="4" xfId="5" applyFont="1" applyFill="1" applyBorder="1" applyAlignment="1">
      <alignment vertical="center" wrapText="1"/>
    </xf>
    <xf numFmtId="0" fontId="75" fillId="0" borderId="4" xfId="5" applyFont="1" applyBorder="1" applyAlignment="1">
      <alignment horizontal="center" vertical="center" wrapText="1"/>
    </xf>
    <xf numFmtId="0" fontId="28" fillId="0" borderId="0" xfId="5" applyFont="1" applyFill="1" applyBorder="1" applyAlignment="1">
      <alignment horizontal="center"/>
    </xf>
    <xf numFmtId="0" fontId="28" fillId="0" borderId="4" xfId="5" applyFont="1" applyFill="1" applyBorder="1" applyAlignment="1">
      <alignment horizontal="center"/>
    </xf>
    <xf numFmtId="0" fontId="23" fillId="0" borderId="0" xfId="5" applyFont="1" applyFill="1" applyBorder="1" applyAlignment="1">
      <alignment horizontal="center"/>
    </xf>
    <xf numFmtId="0" fontId="28" fillId="0" borderId="4" xfId="5" applyFont="1" applyFill="1" applyBorder="1" applyAlignment="1">
      <alignment horizontal="left"/>
    </xf>
    <xf numFmtId="0" fontId="28" fillId="0" borderId="1" xfId="5" applyFont="1" applyFill="1" applyBorder="1" applyAlignment="1">
      <alignment horizontal="left"/>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2" fillId="0" borderId="49" xfId="5" applyFont="1" applyFill="1" applyBorder="1" applyAlignment="1">
      <alignment horizontal="left"/>
    </xf>
    <xf numFmtId="0" fontId="22" fillId="0" borderId="48" xfId="5" applyFont="1" applyFill="1" applyBorder="1" applyAlignment="1">
      <alignment horizontal="left"/>
    </xf>
    <xf numFmtId="0" fontId="22" fillId="0" borderId="47" xfId="5" applyFont="1" applyFill="1" applyBorder="1" applyAlignment="1">
      <alignment horizontal="left"/>
    </xf>
    <xf numFmtId="0" fontId="22" fillId="0" borderId="45" xfId="5" applyFont="1" applyFill="1" applyBorder="1" applyAlignment="1">
      <alignment horizontal="left"/>
    </xf>
    <xf numFmtId="0" fontId="22" fillId="0" borderId="4" xfId="5" applyFont="1" applyFill="1" applyBorder="1" applyAlignment="1">
      <alignment horizontal="left"/>
    </xf>
    <xf numFmtId="0" fontId="22" fillId="0" borderId="5" xfId="5" applyFont="1" applyFill="1" applyBorder="1" applyAlignment="1">
      <alignment horizontal="left"/>
    </xf>
    <xf numFmtId="0" fontId="58" fillId="0" borderId="45" xfId="5" applyFont="1" applyFill="1" applyBorder="1" applyAlignment="1">
      <alignment horizontal="left"/>
    </xf>
    <xf numFmtId="0" fontId="58" fillId="0" borderId="4" xfId="5" applyFont="1" applyFill="1" applyBorder="1" applyAlignment="1">
      <alignment horizontal="left"/>
    </xf>
    <xf numFmtId="0" fontId="58" fillId="0" borderId="5" xfId="5" applyFont="1" applyFill="1" applyBorder="1" applyAlignment="1">
      <alignment horizontal="left"/>
    </xf>
    <xf numFmtId="0" fontId="23" fillId="0" borderId="0" xfId="5" applyFont="1" applyAlignment="1">
      <alignment horizontal="left" vertical="top" wrapText="1"/>
    </xf>
    <xf numFmtId="0" fontId="23" fillId="0" borderId="0" xfId="5" applyAlignment="1">
      <alignment horizontal="left" vertical="top" wrapText="1"/>
    </xf>
    <xf numFmtId="0" fontId="58" fillId="0" borderId="44" xfId="5" applyFont="1" applyFill="1" applyBorder="1" applyAlignment="1">
      <alignment horizontal="left"/>
    </xf>
    <xf numFmtId="0" fontId="58" fillId="0" borderId="43" xfId="5" applyFont="1" applyFill="1" applyBorder="1" applyAlignment="1">
      <alignment horizontal="left"/>
    </xf>
    <xf numFmtId="0" fontId="58" fillId="0" borderId="29" xfId="5" applyFont="1" applyFill="1" applyBorder="1" applyAlignment="1">
      <alignment horizontal="left"/>
    </xf>
    <xf numFmtId="0" fontId="23" fillId="0" borderId="0" xfId="5" applyFont="1" applyBorder="1" applyAlignment="1">
      <alignment horizontal="left" vertical="top" wrapText="1"/>
    </xf>
    <xf numFmtId="0" fontId="23" fillId="0" borderId="0" xfId="5" applyBorder="1" applyAlignment="1">
      <alignment horizontal="left" vertical="top" wrapText="1"/>
    </xf>
    <xf numFmtId="0" fontId="23" fillId="0" borderId="14" xfId="5" applyFont="1" applyBorder="1" applyAlignment="1">
      <alignment vertical="top" wrapText="1"/>
    </xf>
    <xf numFmtId="0" fontId="23" fillId="0" borderId="0" xfId="5" applyBorder="1" applyAlignment="1">
      <alignment vertical="top" wrapText="1"/>
    </xf>
    <xf numFmtId="0" fontId="23" fillId="0" borderId="14" xfId="5" applyBorder="1" applyAlignment="1">
      <alignment vertical="top" wrapText="1"/>
    </xf>
    <xf numFmtId="0" fontId="23" fillId="0" borderId="9" xfId="5" applyFill="1" applyBorder="1" applyAlignment="1">
      <alignment horizontal="center"/>
    </xf>
    <xf numFmtId="0" fontId="23" fillId="0" borderId="9" xfId="5" applyFont="1" applyBorder="1" applyAlignment="1">
      <alignment horizontal="center" vertical="top" wrapText="1"/>
    </xf>
    <xf numFmtId="0" fontId="23" fillId="0" borderId="0" xfId="5" applyFont="1" applyBorder="1" applyAlignment="1">
      <alignment vertical="top" wrapText="1"/>
    </xf>
    <xf numFmtId="0" fontId="23" fillId="0" borderId="12" xfId="5" applyFont="1" applyFill="1" applyBorder="1" applyAlignment="1">
      <alignment horizontal="left" vertical="center"/>
    </xf>
    <xf numFmtId="0" fontId="23" fillId="0" borderId="6" xfId="5" applyFont="1" applyFill="1" applyBorder="1" applyAlignment="1">
      <alignment horizontal="left" vertical="center"/>
    </xf>
    <xf numFmtId="0" fontId="58" fillId="0" borderId="54" xfId="5" applyFont="1" applyFill="1" applyBorder="1" applyAlignment="1">
      <alignment horizontal="left"/>
    </xf>
    <xf numFmtId="0" fontId="58" fillId="0" borderId="12" xfId="5" applyFont="1" applyFill="1" applyBorder="1" applyAlignment="1">
      <alignment horizontal="left"/>
    </xf>
    <xf numFmtId="0" fontId="58" fillId="0" borderId="6" xfId="5" applyFont="1" applyFill="1" applyBorder="1" applyAlignment="1">
      <alignment horizontal="left"/>
    </xf>
    <xf numFmtId="0" fontId="58" fillId="0" borderId="53" xfId="5" applyFont="1" applyFill="1" applyBorder="1" applyAlignment="1">
      <alignment horizontal="left"/>
    </xf>
    <xf numFmtId="0" fontId="58" fillId="0" borderId="28" xfId="5" applyFont="1" applyFill="1" applyBorder="1" applyAlignment="1">
      <alignment horizontal="left"/>
    </xf>
    <xf numFmtId="0" fontId="58" fillId="0" borderId="27" xfId="5" applyFont="1" applyFill="1" applyBorder="1" applyAlignment="1">
      <alignment horizontal="left"/>
    </xf>
    <xf numFmtId="0" fontId="22" fillId="0" borderId="17" xfId="5" applyFont="1" applyFill="1" applyBorder="1" applyAlignment="1">
      <alignment horizontal="left"/>
    </xf>
    <xf numFmtId="0" fontId="22" fillId="0" borderId="22" xfId="5" applyFont="1" applyFill="1" applyBorder="1" applyAlignment="1">
      <alignment horizontal="left"/>
    </xf>
    <xf numFmtId="0" fontId="22" fillId="0" borderId="18" xfId="5" applyFont="1" applyFill="1" applyBorder="1" applyAlignment="1">
      <alignment horizontal="left"/>
    </xf>
    <xf numFmtId="0" fontId="22" fillId="0" borderId="54" xfId="5" applyFont="1" applyFill="1" applyBorder="1" applyAlignment="1">
      <alignment horizontal="left"/>
    </xf>
    <xf numFmtId="0" fontId="22" fillId="0" borderId="12" xfId="5" applyFont="1" applyFill="1" applyBorder="1" applyAlignment="1">
      <alignment horizontal="left"/>
    </xf>
    <xf numFmtId="0" fontId="22" fillId="0" borderId="55" xfId="5" applyFont="1" applyFill="1" applyBorder="1" applyAlignment="1">
      <alignment horizontal="left"/>
    </xf>
    <xf numFmtId="0" fontId="28" fillId="0" borderId="5" xfId="5" applyFont="1" applyFill="1" applyBorder="1" applyAlignment="1">
      <alignment horizontal="center"/>
    </xf>
    <xf numFmtId="0" fontId="28" fillId="0" borderId="12" xfId="5" applyFont="1" applyFill="1" applyBorder="1" applyAlignment="1">
      <alignment horizontal="center"/>
    </xf>
    <xf numFmtId="0" fontId="28" fillId="0" borderId="6" xfId="5" applyFont="1" applyFill="1" applyBorder="1" applyAlignment="1">
      <alignment horizontal="center"/>
    </xf>
    <xf numFmtId="0" fontId="28" fillId="0" borderId="5" xfId="5" applyFont="1" applyFill="1" applyBorder="1" applyAlignment="1">
      <alignment horizontal="left"/>
    </xf>
    <xf numFmtId="0" fontId="28" fillId="0" borderId="12" xfId="5" applyFont="1" applyFill="1" applyBorder="1" applyAlignment="1">
      <alignment horizontal="left"/>
    </xf>
    <xf numFmtId="0" fontId="28" fillId="0" borderId="6" xfId="5" applyFont="1" applyFill="1" applyBorder="1" applyAlignment="1">
      <alignment horizontal="left"/>
    </xf>
    <xf numFmtId="0" fontId="52" fillId="13" borderId="5" xfId="5" applyFont="1" applyFill="1" applyBorder="1" applyAlignment="1">
      <alignment horizontal="center" vertical="center" wrapText="1"/>
    </xf>
    <xf numFmtId="0" fontId="52" fillId="13" borderId="6" xfId="5" applyFont="1" applyFill="1" applyBorder="1" applyAlignment="1">
      <alignment horizontal="center" vertical="center" wrapText="1"/>
    </xf>
    <xf numFmtId="1" fontId="52" fillId="13" borderId="1" xfId="5" applyNumberFormat="1" applyFont="1" applyFill="1" applyBorder="1" applyAlignment="1">
      <alignment horizontal="center" vertical="center"/>
    </xf>
    <xf numFmtId="1" fontId="52" fillId="13" borderId="10" xfId="5" applyNumberFormat="1" applyFont="1" applyFill="1" applyBorder="1" applyAlignment="1">
      <alignment horizontal="center" vertical="center"/>
    </xf>
    <xf numFmtId="1" fontId="52" fillId="13" borderId="11" xfId="5" applyNumberFormat="1" applyFont="1" applyFill="1" applyBorder="1" applyAlignment="1">
      <alignment horizontal="center" vertical="center"/>
    </xf>
    <xf numFmtId="0" fontId="23" fillId="0" borderId="1" xfId="5" applyFill="1" applyBorder="1" applyAlignment="1">
      <alignment horizontal="center"/>
    </xf>
    <xf numFmtId="0" fontId="23" fillId="0" borderId="10" xfId="5" applyFill="1" applyBorder="1" applyAlignment="1">
      <alignment horizontal="center"/>
    </xf>
    <xf numFmtId="0" fontId="23" fillId="0" borderId="11" xfId="5" applyFill="1" applyBorder="1" applyAlignment="1">
      <alignment horizontal="center"/>
    </xf>
    <xf numFmtId="0" fontId="52" fillId="13" borderId="1" xfId="6" applyFont="1" applyFill="1" applyBorder="1" applyAlignment="1">
      <alignment horizontal="left" vertical="center" wrapText="1"/>
    </xf>
    <xf numFmtId="0" fontId="52" fillId="13" borderId="10" xfId="6" applyFont="1" applyFill="1" applyBorder="1" applyAlignment="1">
      <alignment horizontal="left" vertical="center" wrapText="1"/>
    </xf>
    <xf numFmtId="0" fontId="52" fillId="13" borderId="11" xfId="6" applyFont="1" applyFill="1" applyBorder="1" applyAlignment="1">
      <alignment horizontal="left" vertical="center" wrapText="1"/>
    </xf>
    <xf numFmtId="1" fontId="52" fillId="0" borderId="1" xfId="5" applyNumberFormat="1" applyFont="1" applyFill="1" applyBorder="1" applyAlignment="1">
      <alignment horizontal="center" vertical="center" wrapText="1"/>
    </xf>
    <xf numFmtId="1" fontId="52" fillId="0" borderId="10" xfId="5" applyNumberFormat="1" applyFont="1" applyFill="1" applyBorder="1" applyAlignment="1">
      <alignment horizontal="center" vertical="center" wrapText="1"/>
    </xf>
    <xf numFmtId="1" fontId="52" fillId="0" borderId="11" xfId="5" applyNumberFormat="1" applyFont="1" applyFill="1" applyBorder="1" applyAlignment="1">
      <alignment horizontal="center" vertical="center" wrapText="1"/>
    </xf>
    <xf numFmtId="9" fontId="23" fillId="4" borderId="1" xfId="5" applyNumberFormat="1" applyFont="1" applyFill="1" applyBorder="1" applyAlignment="1">
      <alignment horizontal="center" vertical="center"/>
    </xf>
    <xf numFmtId="9" fontId="23" fillId="4" borderId="10" xfId="5" applyNumberFormat="1" applyFont="1" applyFill="1" applyBorder="1" applyAlignment="1">
      <alignment horizontal="center" vertical="center"/>
    </xf>
    <xf numFmtId="9" fontId="23" fillId="4" borderId="11" xfId="5" applyNumberFormat="1" applyFont="1" applyFill="1" applyBorder="1" applyAlignment="1">
      <alignment horizontal="center" vertical="center"/>
    </xf>
    <xf numFmtId="0" fontId="52" fillId="0" borderId="5" xfId="5" applyFont="1" applyFill="1" applyBorder="1" applyAlignment="1">
      <alignment horizontal="left" vertical="center" wrapText="1"/>
    </xf>
    <xf numFmtId="0" fontId="52" fillId="0" borderId="6" xfId="5" applyFont="1" applyFill="1" applyBorder="1" applyAlignment="1">
      <alignment horizontal="left" vertical="center" wrapText="1"/>
    </xf>
    <xf numFmtId="0" fontId="52" fillId="0" borderId="10" xfId="5" applyFont="1" applyFill="1" applyBorder="1" applyAlignment="1">
      <alignment horizontal="center" vertical="center" wrapText="1"/>
    </xf>
    <xf numFmtId="14" fontId="52" fillId="0" borderId="1" xfId="5" applyNumberFormat="1" applyFont="1" applyFill="1" applyBorder="1" applyAlignment="1">
      <alignment horizontal="center" vertical="center" wrapText="1"/>
    </xf>
    <xf numFmtId="14" fontId="52" fillId="0" borderId="10" xfId="5" applyNumberFormat="1" applyFont="1" applyFill="1" applyBorder="1" applyAlignment="1">
      <alignment horizontal="center" vertical="center" wrapText="1"/>
    </xf>
    <xf numFmtId="14" fontId="52" fillId="0" borderId="11" xfId="5" applyNumberFormat="1" applyFont="1" applyFill="1" applyBorder="1" applyAlignment="1">
      <alignment horizontal="center" vertical="center" wrapText="1"/>
    </xf>
    <xf numFmtId="2" fontId="52" fillId="0" borderId="1" xfId="5" applyNumberFormat="1" applyFont="1" applyFill="1" applyBorder="1" applyAlignment="1">
      <alignment horizontal="center" vertical="center"/>
    </xf>
    <xf numFmtId="2" fontId="52" fillId="0" borderId="10" xfId="5" applyNumberFormat="1" applyFont="1" applyFill="1" applyBorder="1" applyAlignment="1">
      <alignment horizontal="center" vertical="center"/>
    </xf>
    <xf numFmtId="2" fontId="52" fillId="0" borderId="11" xfId="5" applyNumberFormat="1" applyFont="1" applyFill="1" applyBorder="1" applyAlignment="1">
      <alignment horizontal="center" vertical="center"/>
    </xf>
    <xf numFmtId="0" fontId="21" fillId="0" borderId="1" xfId="5" applyFont="1" applyFill="1" applyBorder="1" applyAlignment="1">
      <alignment horizontal="center" vertical="top" wrapText="1"/>
    </xf>
    <xf numFmtId="0" fontId="21" fillId="0" borderId="11" xfId="5" applyFont="1" applyFill="1" applyBorder="1" applyAlignment="1">
      <alignment horizontal="center" vertical="top" wrapText="1"/>
    </xf>
    <xf numFmtId="0" fontId="52" fillId="0" borderId="5" xfId="5" applyFont="1" applyFill="1" applyBorder="1" applyAlignment="1">
      <alignment horizontal="center" vertical="center" wrapText="1"/>
    </xf>
    <xf numFmtId="0" fontId="52" fillId="0" borderId="6" xfId="5" applyFont="1" applyFill="1" applyBorder="1" applyAlignment="1">
      <alignment horizontal="center" vertical="center" wrapText="1"/>
    </xf>
    <xf numFmtId="0" fontId="52" fillId="13" borderId="5" xfId="5" applyFont="1" applyFill="1" applyBorder="1" applyAlignment="1">
      <alignment horizontal="left" vertical="center" wrapText="1"/>
    </xf>
    <xf numFmtId="0" fontId="52" fillId="13" borderId="6" xfId="5" applyFont="1" applyFill="1" applyBorder="1" applyAlignment="1">
      <alignment horizontal="left" vertical="center" wrapText="1"/>
    </xf>
    <xf numFmtId="0" fontId="52" fillId="13" borderId="1" xfId="5" applyFont="1" applyFill="1" applyBorder="1" applyAlignment="1">
      <alignment horizontal="center" vertical="center" wrapText="1"/>
    </xf>
    <xf numFmtId="0" fontId="52" fillId="13" borderId="11" xfId="5" applyFont="1" applyFill="1" applyBorder="1" applyAlignment="1">
      <alignment horizontal="center" vertical="center" wrapText="1"/>
    </xf>
    <xf numFmtId="0" fontId="23" fillId="0" borderId="14" xfId="5" applyFill="1" applyBorder="1" applyAlignment="1">
      <alignment horizontal="center"/>
    </xf>
    <xf numFmtId="15" fontId="49" fillId="2" borderId="17" xfId="5" applyNumberFormat="1" applyFont="1" applyFill="1" applyBorder="1" applyAlignment="1">
      <alignment horizontal="center"/>
    </xf>
    <xf numFmtId="15" fontId="49" fillId="2" borderId="18" xfId="5" applyNumberFormat="1" applyFont="1" applyFill="1" applyBorder="1" applyAlignment="1">
      <alignment horizontal="center"/>
    </xf>
    <xf numFmtId="0" fontId="21" fillId="0" borderId="16" xfId="5" applyFont="1" applyFill="1" applyBorder="1" applyAlignment="1">
      <alignment horizontal="center" vertical="center" wrapText="1"/>
    </xf>
    <xf numFmtId="0" fontId="21" fillId="0" borderId="8"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3" xfId="5" applyFont="1" applyFill="1" applyBorder="1" applyAlignment="1">
      <alignment horizontal="center" vertical="center" wrapText="1"/>
    </xf>
    <xf numFmtId="0" fontId="28" fillId="0" borderId="9" xfId="5" applyFont="1" applyFill="1" applyBorder="1" applyAlignment="1" applyProtection="1">
      <alignment horizontal="left" vertical="center" wrapText="1"/>
    </xf>
    <xf numFmtId="0" fontId="28" fillId="0" borderId="0" xfId="5" applyFont="1" applyFill="1" applyBorder="1" applyAlignment="1" applyProtection="1">
      <alignment horizontal="left" vertical="center" wrapText="1"/>
    </xf>
    <xf numFmtId="0" fontId="24" fillId="0" borderId="16" xfId="1" quotePrefix="1" applyFill="1" applyBorder="1" applyAlignment="1" applyProtection="1">
      <alignment horizontal="center" wrapText="1"/>
    </xf>
    <xf numFmtId="0" fontId="24" fillId="0" borderId="8" xfId="1" applyFill="1" applyBorder="1" applyAlignment="1" applyProtection="1">
      <alignment horizontal="center" wrapText="1"/>
    </xf>
    <xf numFmtId="0" fontId="24" fillId="0" borderId="2" xfId="1" applyFill="1" applyBorder="1" applyAlignment="1" applyProtection="1">
      <alignment horizontal="center" wrapText="1"/>
    </xf>
    <xf numFmtId="0" fontId="24" fillId="0" borderId="3" xfId="1" applyFill="1" applyBorder="1" applyAlignment="1" applyProtection="1">
      <alignment horizontal="center" wrapText="1"/>
    </xf>
    <xf numFmtId="0" fontId="24" fillId="0" borderId="15" xfId="1" applyFill="1" applyBorder="1" applyAlignment="1" applyProtection="1">
      <alignment horizontal="center" wrapText="1"/>
    </xf>
    <xf numFmtId="0" fontId="24" fillId="0" borderId="13" xfId="1" applyFill="1" applyBorder="1" applyAlignment="1" applyProtection="1">
      <alignment horizontal="center" wrapText="1"/>
    </xf>
    <xf numFmtId="0" fontId="40" fillId="0" borderId="0" xfId="5" applyFont="1" applyBorder="1" applyAlignment="1">
      <alignment horizontal="center" vertical="center"/>
    </xf>
    <xf numFmtId="0" fontId="40" fillId="0" borderId="3" xfId="5" applyFont="1" applyBorder="1" applyAlignment="1">
      <alignment horizontal="center" vertical="center"/>
    </xf>
    <xf numFmtId="0" fontId="40" fillId="0" borderId="2" xfId="5" applyFont="1" applyBorder="1" applyAlignment="1">
      <alignment horizontal="center" vertical="center"/>
    </xf>
    <xf numFmtId="0" fontId="40" fillId="0" borderId="15" xfId="5" applyFont="1" applyBorder="1" applyAlignment="1">
      <alignment horizontal="center" vertical="center"/>
    </xf>
    <xf numFmtId="0" fontId="40" fillId="0" borderId="14" xfId="5" applyFont="1" applyBorder="1" applyAlignment="1">
      <alignment horizontal="center" vertical="center"/>
    </xf>
    <xf numFmtId="0" fontId="40" fillId="0" borderId="13" xfId="5" applyFont="1" applyBorder="1" applyAlignment="1">
      <alignment horizontal="center" vertical="center"/>
    </xf>
    <xf numFmtId="0" fontId="23" fillId="0" borderId="5" xfId="5" applyFont="1" applyFill="1" applyBorder="1" applyAlignment="1">
      <alignment horizontal="center" vertical="center" wrapText="1"/>
    </xf>
    <xf numFmtId="0" fontId="23" fillId="0" borderId="12"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5" xfId="5" applyFont="1" applyBorder="1" applyAlignment="1">
      <alignment horizontal="center" vertical="center"/>
    </xf>
    <xf numFmtId="0" fontId="23" fillId="0" borderId="12" xfId="5" applyFont="1" applyBorder="1" applyAlignment="1">
      <alignment horizontal="center" vertical="center"/>
    </xf>
    <xf numFmtId="0" fontId="23" fillId="0" borderId="6" xfId="5" applyFont="1" applyBorder="1" applyAlignment="1">
      <alignment horizontal="center" vertical="center"/>
    </xf>
    <xf numFmtId="0" fontId="23" fillId="0" borderId="16" xfId="5" applyBorder="1" applyAlignment="1">
      <alignment horizontal="center" vertical="center" wrapText="1"/>
    </xf>
    <xf numFmtId="0" fontId="23" fillId="0" borderId="9" xfId="5" applyBorder="1" applyAlignment="1">
      <alignment horizontal="center" vertical="center" wrapText="1"/>
    </xf>
    <xf numFmtId="0" fontId="23" fillId="0" borderId="8" xfId="5" applyBorder="1" applyAlignment="1">
      <alignment horizontal="center" vertical="center" wrapText="1"/>
    </xf>
    <xf numFmtId="0" fontId="23" fillId="0" borderId="2" xfId="5" applyBorder="1" applyAlignment="1">
      <alignment horizontal="center" vertical="center" wrapText="1"/>
    </xf>
    <xf numFmtId="0" fontId="23" fillId="0" borderId="0" xfId="5" applyBorder="1" applyAlignment="1">
      <alignment horizontal="center" vertical="center" wrapText="1"/>
    </xf>
    <xf numFmtId="0" fontId="23" fillId="0" borderId="3" xfId="5" applyBorder="1" applyAlignment="1">
      <alignment horizontal="center" vertical="center" wrapText="1"/>
    </xf>
    <xf numFmtId="0" fontId="23" fillId="0" borderId="15" xfId="5" applyBorder="1" applyAlignment="1">
      <alignment horizontal="center" vertical="center" wrapText="1"/>
    </xf>
    <xf numFmtId="0" fontId="23" fillId="0" borderId="14" xfId="5" applyBorder="1" applyAlignment="1">
      <alignment horizontal="center" vertical="center" wrapText="1"/>
    </xf>
    <xf numFmtId="0" fontId="23" fillId="0" borderId="13" xfId="5" applyBorder="1" applyAlignment="1">
      <alignment horizontal="center" vertical="center" wrapText="1"/>
    </xf>
    <xf numFmtId="0" fontId="52" fillId="0" borderId="16" xfId="5" applyFont="1" applyFill="1" applyBorder="1" applyAlignment="1">
      <alignment horizontal="justify" vertical="center" wrapText="1"/>
    </xf>
    <xf numFmtId="0" fontId="52" fillId="0" borderId="8" xfId="5" applyFont="1" applyFill="1" applyBorder="1" applyAlignment="1">
      <alignment horizontal="justify" vertical="center" wrapText="1"/>
    </xf>
    <xf numFmtId="0" fontId="52" fillId="0" borderId="2" xfId="5" applyFont="1" applyFill="1" applyBorder="1" applyAlignment="1">
      <alignment horizontal="justify" vertical="center" wrapText="1"/>
    </xf>
    <xf numFmtId="0" fontId="52" fillId="0" borderId="3" xfId="5" applyFont="1" applyFill="1" applyBorder="1" applyAlignment="1">
      <alignment horizontal="justify" vertical="center" wrapText="1"/>
    </xf>
    <xf numFmtId="0" fontId="52" fillId="0" borderId="15" xfId="5" applyFont="1" applyFill="1" applyBorder="1" applyAlignment="1">
      <alignment horizontal="justify" vertical="center" wrapText="1"/>
    </xf>
    <xf numFmtId="0" fontId="52" fillId="0" borderId="13" xfId="5" applyFont="1" applyFill="1" applyBorder="1" applyAlignment="1">
      <alignment horizontal="justify" vertical="center" wrapText="1"/>
    </xf>
    <xf numFmtId="0" fontId="52" fillId="13" borderId="5" xfId="5" applyFont="1" applyFill="1" applyBorder="1" applyAlignment="1">
      <alignment horizontal="justify" vertical="center" wrapText="1"/>
    </xf>
    <xf numFmtId="0" fontId="52" fillId="13" borderId="6" xfId="5" applyFont="1" applyFill="1" applyBorder="1" applyAlignment="1">
      <alignment horizontal="justify" vertical="center" wrapText="1"/>
    </xf>
    <xf numFmtId="0" fontId="52" fillId="0" borderId="1" xfId="5" applyFont="1" applyFill="1" applyBorder="1" applyAlignment="1">
      <alignment horizontal="justify" vertical="center" wrapText="1"/>
    </xf>
    <xf numFmtId="0" fontId="52" fillId="0" borderId="10" xfId="5" applyFont="1" applyFill="1" applyBorder="1" applyAlignment="1">
      <alignment horizontal="justify" vertical="center" wrapText="1"/>
    </xf>
    <xf numFmtId="0" fontId="52" fillId="0" borderId="11" xfId="5" applyFont="1" applyFill="1" applyBorder="1" applyAlignment="1">
      <alignment horizontal="justify" vertical="center" wrapText="1"/>
    </xf>
    <xf numFmtId="0" fontId="28" fillId="0" borderId="9" xfId="5" applyFont="1" applyFill="1" applyBorder="1" applyAlignment="1">
      <alignment horizontal="left"/>
    </xf>
    <xf numFmtId="0" fontId="28" fillId="0" borderId="8" xfId="5" applyFont="1" applyFill="1" applyBorder="1" applyAlignment="1">
      <alignment horizontal="left"/>
    </xf>
    <xf numFmtId="0" fontId="28" fillId="0" borderId="5" xfId="5" applyFont="1" applyFill="1" applyBorder="1" applyAlignment="1">
      <alignment horizontal="right" vertical="center"/>
    </xf>
    <xf numFmtId="0" fontId="28" fillId="0" borderId="12" xfId="5" applyFont="1" applyFill="1" applyBorder="1" applyAlignment="1">
      <alignment horizontal="right" vertical="center"/>
    </xf>
    <xf numFmtId="0" fontId="52" fillId="0" borderId="1" xfId="6" applyFont="1" applyFill="1" applyBorder="1" applyAlignment="1">
      <alignment horizontal="justify" vertical="center" wrapText="1"/>
    </xf>
    <xf numFmtId="0" fontId="52" fillId="0" borderId="11" xfId="6" applyFont="1" applyFill="1" applyBorder="1" applyAlignment="1">
      <alignment horizontal="justify" vertical="center" wrapText="1"/>
    </xf>
    <xf numFmtId="0" fontId="52" fillId="13" borderId="4" xfId="5" applyFont="1" applyFill="1" applyBorder="1" applyAlignment="1">
      <alignment horizontal="justify" vertical="center" wrapText="1"/>
    </xf>
    <xf numFmtId="0" fontId="52" fillId="0" borderId="4" xfId="5" applyFont="1" applyFill="1" applyBorder="1" applyAlignment="1">
      <alignment horizontal="justify" vertical="center" wrapText="1"/>
    </xf>
    <xf numFmtId="0" fontId="40" fillId="0" borderId="2" xfId="5" applyFont="1" applyBorder="1" applyAlignment="1">
      <alignment horizontal="center" vertical="center" wrapText="1"/>
    </xf>
    <xf numFmtId="0" fontId="40" fillId="0" borderId="0" xfId="5" applyFont="1" applyBorder="1" applyAlignment="1">
      <alignment horizontal="center" vertical="center" wrapText="1"/>
    </xf>
    <xf numFmtId="0" fontId="40" fillId="0" borderId="3" xfId="5" applyFont="1" applyBorder="1" applyAlignment="1">
      <alignment horizontal="center" vertical="center" wrapText="1"/>
    </xf>
    <xf numFmtId="0" fontId="40" fillId="0" borderId="15" xfId="5" applyFont="1" applyBorder="1" applyAlignment="1">
      <alignment horizontal="center" vertical="center" wrapText="1"/>
    </xf>
    <xf numFmtId="0" fontId="40" fillId="0" borderId="14" xfId="5" applyFont="1" applyBorder="1" applyAlignment="1">
      <alignment horizontal="center" vertical="center" wrapText="1"/>
    </xf>
    <xf numFmtId="0" fontId="40" fillId="0" borderId="13" xfId="5" applyFont="1" applyBorder="1" applyAlignment="1">
      <alignment horizontal="center" vertical="center" wrapText="1"/>
    </xf>
    <xf numFmtId="0" fontId="52" fillId="13" borderId="1" xfId="6" applyFont="1" applyFill="1" applyBorder="1" applyAlignment="1">
      <alignment horizontal="center" vertical="top" wrapText="1"/>
    </xf>
    <xf numFmtId="0" fontId="52" fillId="13" borderId="11" xfId="6" applyFont="1" applyFill="1" applyBorder="1" applyAlignment="1">
      <alignment horizontal="center" vertical="top" wrapText="1"/>
    </xf>
    <xf numFmtId="0" fontId="52" fillId="13" borderId="16" xfId="5" applyFont="1" applyFill="1" applyBorder="1" applyAlignment="1">
      <alignment horizontal="center" vertical="center" wrapText="1"/>
    </xf>
    <xf numFmtId="0" fontId="52" fillId="13" borderId="8" xfId="5" applyFont="1" applyFill="1" applyBorder="1" applyAlignment="1">
      <alignment horizontal="center" vertical="center" wrapText="1"/>
    </xf>
    <xf numFmtId="0" fontId="52" fillId="13" borderId="2" xfId="5" applyFont="1" applyFill="1" applyBorder="1" applyAlignment="1">
      <alignment horizontal="center" vertical="center" wrapText="1"/>
    </xf>
    <xf numFmtId="0" fontId="52" fillId="13" borderId="3" xfId="5" applyFont="1" applyFill="1" applyBorder="1" applyAlignment="1">
      <alignment horizontal="center" vertical="center" wrapText="1"/>
    </xf>
    <xf numFmtId="0" fontId="52" fillId="13" borderId="15" xfId="5" applyFont="1" applyFill="1" applyBorder="1" applyAlignment="1">
      <alignment horizontal="center" vertical="center" wrapText="1"/>
    </xf>
    <xf numFmtId="0" fontId="52" fillId="13" borderId="13" xfId="5" applyFont="1" applyFill="1" applyBorder="1" applyAlignment="1">
      <alignment horizontal="center" vertical="center" wrapText="1"/>
    </xf>
    <xf numFmtId="0" fontId="21" fillId="13" borderId="1" xfId="0" applyNumberFormat="1" applyFont="1" applyFill="1" applyBorder="1" applyAlignment="1">
      <alignment horizontal="justify" vertical="center" wrapText="1"/>
    </xf>
    <xf numFmtId="0" fontId="21" fillId="13" borderId="10" xfId="0" applyNumberFormat="1" applyFont="1" applyFill="1" applyBorder="1" applyAlignment="1">
      <alignment horizontal="justify" vertical="center" wrapText="1"/>
    </xf>
    <xf numFmtId="0" fontId="21" fillId="13" borderId="11" xfId="0" applyNumberFormat="1" applyFont="1" applyFill="1" applyBorder="1" applyAlignment="1">
      <alignment horizontal="justify" vertical="center" wrapText="1"/>
    </xf>
    <xf numFmtId="0" fontId="21" fillId="13" borderId="1" xfId="0" applyFont="1" applyFill="1" applyBorder="1" applyAlignment="1">
      <alignment horizontal="justify" vertical="center" wrapText="1"/>
    </xf>
    <xf numFmtId="0" fontId="21" fillId="13" borderId="10" xfId="0" applyFont="1" applyFill="1" applyBorder="1" applyAlignment="1">
      <alignment horizontal="justify" vertical="center" wrapText="1"/>
    </xf>
    <xf numFmtId="0" fontId="21" fillId="13" borderId="11" xfId="0" applyFont="1" applyFill="1" applyBorder="1" applyAlignment="1">
      <alignment horizontal="justify" vertical="center" wrapText="1"/>
    </xf>
    <xf numFmtId="0" fontId="121" fillId="32" borderId="4" xfId="0" applyFont="1" applyFill="1" applyBorder="1" applyAlignment="1">
      <alignment horizontal="center" vertical="center" wrapText="1"/>
    </xf>
    <xf numFmtId="0" fontId="52" fillId="0" borderId="4" xfId="0" applyFont="1" applyBorder="1"/>
    <xf numFmtId="0" fontId="121" fillId="32" borderId="66" xfId="0" applyFont="1" applyFill="1" applyBorder="1" applyAlignment="1">
      <alignment horizontal="center" vertical="center" wrapText="1"/>
    </xf>
    <xf numFmtId="0" fontId="52" fillId="0" borderId="67" xfId="0" applyFont="1" applyBorder="1"/>
    <xf numFmtId="0" fontId="22" fillId="0" borderId="5" xfId="5" applyFont="1" applyFill="1" applyBorder="1" applyAlignment="1">
      <alignment horizontal="center"/>
    </xf>
    <xf numFmtId="0" fontId="22" fillId="0" borderId="12" xfId="5" applyFont="1" applyFill="1" applyBorder="1" applyAlignment="1">
      <alignment horizontal="center"/>
    </xf>
    <xf numFmtId="0" fontId="22" fillId="0" borderId="6" xfId="5" applyFont="1" applyFill="1" applyBorder="1" applyAlignment="1">
      <alignment horizontal="center"/>
    </xf>
    <xf numFmtId="0" fontId="52" fillId="13" borderId="1" xfId="6" applyFont="1" applyFill="1" applyBorder="1" applyAlignment="1">
      <alignment horizontal="center" vertical="center" wrapText="1"/>
    </xf>
    <xf numFmtId="0" fontId="52" fillId="13" borderId="10" xfId="6" applyFont="1" applyFill="1" applyBorder="1" applyAlignment="1">
      <alignment horizontal="center" vertical="center" wrapText="1"/>
    </xf>
    <xf numFmtId="0" fontId="52" fillId="13" borderId="11" xfId="6" applyFont="1" applyFill="1" applyBorder="1" applyAlignment="1">
      <alignment horizontal="center" vertical="center" wrapText="1"/>
    </xf>
    <xf numFmtId="0" fontId="23" fillId="0" borderId="0" xfId="5" applyFont="1" applyAlignment="1">
      <alignment horizontal="center" vertical="center" wrapText="1"/>
    </xf>
    <xf numFmtId="0" fontId="23" fillId="0" borderId="0" xfId="5" applyAlignment="1">
      <alignment horizontal="center" vertical="center" wrapText="1"/>
    </xf>
    <xf numFmtId="1" fontId="23" fillId="0" borderId="1" xfId="5" applyNumberFormat="1" applyFont="1" applyFill="1" applyBorder="1" applyAlignment="1">
      <alignment horizontal="center" vertical="center" wrapText="1"/>
    </xf>
    <xf numFmtId="1" fontId="23" fillId="0" borderId="10" xfId="5" applyNumberFormat="1" applyFont="1" applyFill="1" applyBorder="1" applyAlignment="1">
      <alignment horizontal="center" vertical="center" wrapText="1"/>
    </xf>
    <xf numFmtId="1" fontId="23" fillId="0" borderId="11" xfId="5" applyNumberFormat="1" applyFont="1" applyFill="1" applyBorder="1" applyAlignment="1">
      <alignment horizontal="center" vertical="center" wrapText="1"/>
    </xf>
    <xf numFmtId="15" fontId="23" fillId="0" borderId="1" xfId="5" applyNumberFormat="1" applyFont="1" applyFill="1" applyBorder="1" applyAlignment="1">
      <alignment horizontal="center" vertical="center" wrapText="1"/>
    </xf>
    <xf numFmtId="15" fontId="23" fillId="0" borderId="10" xfId="5" applyNumberFormat="1" applyFont="1" applyFill="1" applyBorder="1" applyAlignment="1">
      <alignment horizontal="center" vertical="center" wrapText="1"/>
    </xf>
    <xf numFmtId="15" fontId="23" fillId="0" borderId="11" xfId="5" applyNumberFormat="1" applyFont="1" applyFill="1" applyBorder="1" applyAlignment="1">
      <alignment horizontal="center" vertical="center" wrapText="1"/>
    </xf>
    <xf numFmtId="0" fontId="23" fillId="13" borderId="1" xfId="5" applyFont="1" applyFill="1" applyBorder="1" applyAlignment="1">
      <alignment horizontal="center" vertical="center" wrapText="1"/>
    </xf>
    <xf numFmtId="0" fontId="23" fillId="13" borderId="10" xfId="5" applyFont="1" applyFill="1" applyBorder="1" applyAlignment="1">
      <alignment horizontal="center" vertical="center" wrapText="1"/>
    </xf>
    <xf numFmtId="14" fontId="23" fillId="0" borderId="1" xfId="5" applyNumberFormat="1" applyFont="1" applyFill="1" applyBorder="1" applyAlignment="1">
      <alignment horizontal="center" vertical="center" wrapText="1"/>
    </xf>
    <xf numFmtId="14" fontId="23" fillId="0" borderId="10" xfId="5" applyNumberFormat="1" applyFont="1" applyFill="1" applyBorder="1" applyAlignment="1">
      <alignment horizontal="center" vertical="center" wrapText="1"/>
    </xf>
    <xf numFmtId="14" fontId="23" fillId="0" borderId="11" xfId="5" applyNumberFormat="1" applyFont="1" applyFill="1" applyBorder="1" applyAlignment="1">
      <alignment horizontal="center" vertical="center" wrapText="1"/>
    </xf>
    <xf numFmtId="1" fontId="23" fillId="0" borderId="1" xfId="9" applyNumberFormat="1" applyFont="1" applyFill="1" applyBorder="1" applyAlignment="1">
      <alignment horizontal="center" vertical="center" wrapText="1"/>
    </xf>
    <xf numFmtId="1" fontId="23" fillId="0" borderId="10" xfId="9" applyNumberFormat="1" applyFont="1" applyFill="1" applyBorder="1" applyAlignment="1">
      <alignment horizontal="center" vertical="center" wrapText="1"/>
    </xf>
    <xf numFmtId="1" fontId="23" fillId="0" borderId="11" xfId="9" applyNumberFormat="1" applyFont="1" applyFill="1" applyBorder="1" applyAlignment="1">
      <alignment horizontal="center" vertical="center" wrapText="1"/>
    </xf>
    <xf numFmtId="0" fontId="52" fillId="0" borderId="10" xfId="5" applyFont="1" applyFill="1" applyBorder="1" applyAlignment="1">
      <alignment horizontal="justify" vertical="center"/>
    </xf>
    <xf numFmtId="0" fontId="52" fillId="0" borderId="11" xfId="5" applyFont="1" applyFill="1" applyBorder="1" applyAlignment="1">
      <alignment horizontal="justify" vertical="center"/>
    </xf>
    <xf numFmtId="2" fontId="23" fillId="0" borderId="1" xfId="5" applyNumberFormat="1" applyFont="1" applyFill="1" applyBorder="1" applyAlignment="1">
      <alignment horizontal="center" vertical="center" wrapText="1"/>
    </xf>
    <xf numFmtId="2" fontId="23" fillId="0" borderId="10" xfId="5" applyNumberFormat="1" applyFont="1" applyFill="1" applyBorder="1" applyAlignment="1">
      <alignment horizontal="center" vertical="center" wrapText="1"/>
    </xf>
    <xf numFmtId="2" fontId="23" fillId="0" borderId="11" xfId="5" applyNumberFormat="1" applyFont="1" applyFill="1" applyBorder="1" applyAlignment="1">
      <alignment horizontal="center" vertical="center" wrapText="1"/>
    </xf>
    <xf numFmtId="1" fontId="39" fillId="13" borderId="1" xfId="0" applyNumberFormat="1" applyFont="1" applyFill="1" applyBorder="1" applyAlignment="1">
      <alignment horizontal="center" vertical="center"/>
    </xf>
    <xf numFmtId="1" fontId="39" fillId="13" borderId="10" xfId="0" applyNumberFormat="1" applyFont="1" applyFill="1" applyBorder="1" applyAlignment="1">
      <alignment horizontal="center" vertical="center"/>
    </xf>
    <xf numFmtId="1" fontId="39" fillId="13" borderId="11" xfId="0" applyNumberFormat="1" applyFont="1" applyFill="1" applyBorder="1" applyAlignment="1">
      <alignment horizontal="center" vertical="center"/>
    </xf>
    <xf numFmtId="9" fontId="23" fillId="0" borderId="1" xfId="9" applyFont="1" applyFill="1" applyBorder="1" applyAlignment="1">
      <alignment horizontal="center" vertical="center" wrapText="1"/>
    </xf>
    <xf numFmtId="9" fontId="23" fillId="0" borderId="10" xfId="9" applyFont="1" applyFill="1" applyBorder="1" applyAlignment="1">
      <alignment horizontal="center" vertical="center" wrapText="1"/>
    </xf>
    <xf numFmtId="9" fontId="23" fillId="0" borderId="11" xfId="9" applyFont="1" applyFill="1" applyBorder="1" applyAlignment="1">
      <alignment horizontal="center" vertical="center" wrapText="1"/>
    </xf>
    <xf numFmtId="0" fontId="36" fillId="12" borderId="0" xfId="0" applyFont="1" applyFill="1" applyBorder="1" applyAlignment="1">
      <alignment horizontal="center" vertical="center"/>
    </xf>
    <xf numFmtId="0" fontId="36" fillId="12" borderId="3" xfId="0" applyFont="1" applyFill="1" applyBorder="1" applyAlignment="1">
      <alignment horizontal="center" vertical="center"/>
    </xf>
    <xf numFmtId="0" fontId="116" fillId="0" borderId="16" xfId="5" applyFont="1" applyFill="1" applyBorder="1" applyAlignment="1">
      <alignment horizontal="center" vertical="center" wrapText="1"/>
    </xf>
    <xf numFmtId="0" fontId="116" fillId="0" borderId="9" xfId="5" applyFont="1" applyFill="1" applyBorder="1" applyAlignment="1">
      <alignment horizontal="center" vertical="center" wrapText="1"/>
    </xf>
    <xf numFmtId="0" fontId="116" fillId="0" borderId="2" xfId="5" applyFont="1" applyFill="1" applyBorder="1" applyAlignment="1">
      <alignment horizontal="center" vertical="center" wrapText="1"/>
    </xf>
    <xf numFmtId="0" fontId="116" fillId="0" borderId="0" xfId="5" applyFont="1" applyFill="1" applyBorder="1" applyAlignment="1">
      <alignment horizontal="center" vertical="center" wrapText="1"/>
    </xf>
    <xf numFmtId="0" fontId="116" fillId="0" borderId="15" xfId="5" applyFont="1" applyFill="1" applyBorder="1" applyAlignment="1">
      <alignment horizontal="center" vertical="center" wrapText="1"/>
    </xf>
    <xf numFmtId="0" fontId="116" fillId="0" borderId="14" xfId="5" applyFont="1" applyFill="1" applyBorder="1" applyAlignment="1">
      <alignment horizontal="center" vertical="center" wrapText="1"/>
    </xf>
    <xf numFmtId="0" fontId="26" fillId="0" borderId="5" xfId="5" applyFont="1" applyFill="1" applyBorder="1" applyAlignment="1" applyProtection="1">
      <alignment horizontal="center" vertical="center" wrapText="1"/>
    </xf>
    <xf numFmtId="0" fontId="26" fillId="0" borderId="12" xfId="5" applyFont="1" applyFill="1" applyBorder="1" applyAlignment="1" applyProtection="1">
      <alignment horizontal="center" vertical="center" wrapText="1"/>
    </xf>
    <xf numFmtId="0" fontId="26" fillId="0" borderId="6" xfId="5" applyFont="1" applyFill="1" applyBorder="1" applyAlignment="1" applyProtection="1">
      <alignment horizontal="center" vertical="center" wrapText="1"/>
    </xf>
    <xf numFmtId="0" fontId="45" fillId="12" borderId="5"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5" fillId="12" borderId="12" xfId="0" applyFont="1" applyFill="1" applyBorder="1" applyAlignment="1">
      <alignment horizontal="center" vertical="center" wrapText="1"/>
    </xf>
    <xf numFmtId="0" fontId="23" fillId="0" borderId="10" xfId="5" applyFont="1" applyFill="1" applyBorder="1" applyAlignment="1">
      <alignment horizontal="center" vertical="center" wrapText="1"/>
    </xf>
    <xf numFmtId="0" fontId="23" fillId="25" borderId="1" xfId="5" applyFont="1" applyFill="1" applyBorder="1" applyAlignment="1">
      <alignment horizontal="justify" vertical="center" wrapText="1"/>
    </xf>
    <xf numFmtId="0" fontId="23" fillId="25" borderId="10" xfId="5" applyFont="1" applyFill="1" applyBorder="1" applyAlignment="1">
      <alignment horizontal="justify" vertical="center" wrapText="1"/>
    </xf>
    <xf numFmtId="0" fontId="23" fillId="25" borderId="11" xfId="5" applyFont="1" applyFill="1" applyBorder="1" applyAlignment="1">
      <alignment horizontal="justify" vertical="center" wrapText="1"/>
    </xf>
    <xf numFmtId="0" fontId="23" fillId="25" borderId="1" xfId="5" applyFont="1" applyFill="1" applyBorder="1" applyAlignment="1">
      <alignment horizontal="center" vertical="center" wrapText="1"/>
    </xf>
    <xf numFmtId="0" fontId="23" fillId="25" borderId="10" xfId="5" applyFont="1" applyFill="1" applyBorder="1" applyAlignment="1">
      <alignment horizontal="center" vertical="center" wrapText="1"/>
    </xf>
    <xf numFmtId="0" fontId="23" fillId="0" borderId="1" xfId="0" applyFont="1" applyFill="1" applyBorder="1" applyAlignment="1">
      <alignment horizontal="justify" vertical="center" wrapText="1"/>
    </xf>
    <xf numFmtId="0" fontId="23" fillId="0" borderId="10" xfId="0" applyFont="1" applyFill="1" applyBorder="1" applyAlignment="1">
      <alignment horizontal="justify" vertical="center" wrapText="1"/>
    </xf>
    <xf numFmtId="0" fontId="23" fillId="0" borderId="11" xfId="0" applyFont="1" applyFill="1" applyBorder="1" applyAlignment="1">
      <alignment horizontal="justify" vertical="center" wrapText="1"/>
    </xf>
    <xf numFmtId="0" fontId="23" fillId="0" borderId="1" xfId="5" applyFont="1" applyFill="1" applyBorder="1" applyAlignment="1">
      <alignment horizontal="justify" vertical="center" wrapText="1"/>
    </xf>
    <xf numFmtId="0" fontId="23" fillId="0" borderId="10" xfId="5" applyFont="1" applyFill="1" applyBorder="1" applyAlignment="1">
      <alignment horizontal="justify" vertical="center" wrapText="1"/>
    </xf>
    <xf numFmtId="0" fontId="23" fillId="0" borderId="11" xfId="5" applyFont="1" applyFill="1" applyBorder="1" applyAlignment="1">
      <alignment horizontal="justify" vertical="center" wrapText="1"/>
    </xf>
    <xf numFmtId="0" fontId="23" fillId="0" borderId="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23" fillId="13" borderId="10" xfId="0" applyFont="1" applyFill="1" applyBorder="1" applyAlignment="1">
      <alignment horizontal="center" vertical="center" wrapText="1"/>
    </xf>
    <xf numFmtId="9" fontId="39" fillId="13" borderId="1" xfId="11" applyFont="1" applyFill="1" applyBorder="1" applyAlignment="1">
      <alignment horizontal="center" vertical="center"/>
    </xf>
    <xf numFmtId="9" fontId="39" fillId="13" borderId="10" xfId="11" applyFont="1" applyFill="1" applyBorder="1" applyAlignment="1">
      <alignment horizontal="center" vertical="center"/>
    </xf>
    <xf numFmtId="9" fontId="39" fillId="13" borderId="11" xfId="11" applyFont="1" applyFill="1" applyBorder="1" applyAlignment="1">
      <alignment horizontal="center" vertical="center"/>
    </xf>
    <xf numFmtId="2" fontId="42" fillId="0" borderId="4" xfId="0" applyNumberFormat="1" applyFont="1" applyFill="1" applyBorder="1" applyAlignment="1">
      <alignment horizontal="center" vertical="center"/>
    </xf>
    <xf numFmtId="1" fontId="39" fillId="13" borderId="4" xfId="0" applyNumberFormat="1" applyFont="1" applyFill="1" applyBorder="1" applyAlignment="1">
      <alignment horizontal="center" vertical="center"/>
    </xf>
    <xf numFmtId="0" fontId="56" fillId="13" borderId="74" xfId="2" applyFont="1" applyFill="1" applyBorder="1" applyAlignment="1">
      <alignment horizontal="center" vertical="center"/>
    </xf>
    <xf numFmtId="0" fontId="56" fillId="13" borderId="70" xfId="2" applyFont="1" applyFill="1" applyBorder="1" applyAlignment="1">
      <alignment horizontal="center" vertical="center"/>
    </xf>
    <xf numFmtId="0" fontId="56" fillId="13" borderId="71" xfId="2" applyFont="1" applyFill="1" applyBorder="1" applyAlignment="1">
      <alignment horizontal="center" vertical="center"/>
    </xf>
    <xf numFmtId="0" fontId="56" fillId="13" borderId="73" xfId="2" applyFont="1" applyFill="1" applyBorder="1" applyAlignment="1">
      <alignment horizontal="center" vertical="center"/>
    </xf>
    <xf numFmtId="0" fontId="56" fillId="13" borderId="10" xfId="2" applyFont="1" applyFill="1" applyBorder="1" applyAlignment="1">
      <alignment horizontal="center" vertical="center"/>
    </xf>
    <xf numFmtId="0" fontId="56" fillId="13" borderId="72" xfId="2" applyFont="1" applyFill="1" applyBorder="1" applyAlignment="1">
      <alignment horizontal="center" vertical="center"/>
    </xf>
    <xf numFmtId="0" fontId="56" fillId="13" borderId="73" xfId="28" applyNumberFormat="1" applyFont="1" applyFill="1" applyBorder="1" applyAlignment="1">
      <alignment horizontal="center" vertical="center" wrapText="1"/>
    </xf>
    <xf numFmtId="0" fontId="56" fillId="13" borderId="10" xfId="28" applyNumberFormat="1" applyFont="1" applyFill="1" applyBorder="1" applyAlignment="1">
      <alignment horizontal="center" vertical="center" wrapText="1"/>
    </xf>
    <xf numFmtId="0" fontId="56" fillId="13" borderId="72" xfId="28" applyNumberFormat="1" applyFont="1" applyFill="1" applyBorder="1" applyAlignment="1">
      <alignment horizontal="center" vertical="center" wrapText="1"/>
    </xf>
    <xf numFmtId="0" fontId="56" fillId="13" borderId="4" xfId="28" applyNumberFormat="1" applyFont="1" applyFill="1" applyBorder="1" applyAlignment="1">
      <alignment horizontal="center" vertical="center" wrapText="1"/>
    </xf>
    <xf numFmtId="0" fontId="56" fillId="13" borderId="4" xfId="28" applyFont="1" applyFill="1" applyBorder="1" applyAlignment="1">
      <alignment horizontal="center" vertical="center" wrapText="1"/>
    </xf>
    <xf numFmtId="0" fontId="56" fillId="13" borderId="73" xfId="2" applyFont="1" applyFill="1" applyBorder="1" applyAlignment="1">
      <alignment horizontal="center" vertical="center" wrapText="1"/>
    </xf>
    <xf numFmtId="0" fontId="56" fillId="13" borderId="10" xfId="2" applyFont="1" applyFill="1" applyBorder="1" applyAlignment="1">
      <alignment horizontal="center" vertical="center" wrapText="1"/>
    </xf>
    <xf numFmtId="0" fontId="56" fillId="13" borderId="72" xfId="2" applyFont="1" applyFill="1" applyBorder="1" applyAlignment="1">
      <alignment horizontal="center" vertical="center" wrapText="1"/>
    </xf>
    <xf numFmtId="0" fontId="56" fillId="13" borderId="4" xfId="2" applyFont="1" applyFill="1" applyBorder="1" applyAlignment="1">
      <alignment horizontal="center" vertical="center" wrapText="1"/>
    </xf>
    <xf numFmtId="0" fontId="56" fillId="13" borderId="59" xfId="2" applyFont="1" applyFill="1" applyBorder="1" applyAlignment="1">
      <alignment horizontal="justify" vertical="center"/>
    </xf>
    <xf numFmtId="0" fontId="56" fillId="13" borderId="70" xfId="2" applyFont="1" applyFill="1" applyBorder="1" applyAlignment="1">
      <alignment horizontal="justify" vertical="center"/>
    </xf>
    <xf numFmtId="0" fontId="56" fillId="13" borderId="60" xfId="2" applyFont="1" applyFill="1" applyBorder="1" applyAlignment="1">
      <alignment horizontal="justify" vertical="center"/>
    </xf>
    <xf numFmtId="0" fontId="56" fillId="13" borderId="10" xfId="2" applyFont="1" applyFill="1" applyBorder="1" applyAlignment="1">
      <alignment horizontal="justify" vertical="center"/>
    </xf>
    <xf numFmtId="0" fontId="56" fillId="13" borderId="1" xfId="28" applyNumberFormat="1" applyFont="1" applyFill="1" applyBorder="1" applyAlignment="1">
      <alignment horizontal="center" vertical="center" wrapText="1"/>
    </xf>
    <xf numFmtId="0" fontId="56" fillId="13" borderId="11" xfId="28" applyNumberFormat="1" applyFont="1" applyFill="1" applyBorder="1" applyAlignment="1">
      <alignment horizontal="center" vertical="center" wrapText="1"/>
    </xf>
    <xf numFmtId="0" fontId="49" fillId="13" borderId="4" xfId="28" applyFont="1" applyFill="1" applyBorder="1" applyAlignment="1">
      <alignment horizontal="justify" vertical="center" wrapText="1"/>
    </xf>
    <xf numFmtId="0" fontId="56" fillId="13" borderId="61" xfId="2" applyFont="1" applyFill="1" applyBorder="1" applyAlignment="1">
      <alignment horizontal="justify" vertical="center"/>
    </xf>
    <xf numFmtId="0" fontId="56" fillId="13" borderId="4" xfId="2" applyFont="1" applyFill="1" applyBorder="1" applyAlignment="1">
      <alignment horizontal="justify" vertical="center"/>
    </xf>
    <xf numFmtId="0" fontId="56" fillId="13" borderId="60" xfId="2" applyFont="1" applyFill="1" applyBorder="1" applyAlignment="1">
      <alignment horizontal="justify" vertical="center" wrapText="1"/>
    </xf>
    <xf numFmtId="0" fontId="56" fillId="13" borderId="4" xfId="2" applyFont="1" applyFill="1" applyBorder="1" applyAlignment="1">
      <alignment horizontal="justify" vertical="center" wrapText="1"/>
    </xf>
    <xf numFmtId="0" fontId="49" fillId="13" borderId="21" xfId="28" applyFont="1" applyFill="1" applyBorder="1" applyAlignment="1">
      <alignment horizontal="justify" vertical="center"/>
    </xf>
    <xf numFmtId="0" fontId="49" fillId="13" borderId="19" xfId="28" applyFont="1" applyFill="1" applyBorder="1" applyAlignment="1">
      <alignment horizontal="justify" vertical="center"/>
    </xf>
    <xf numFmtId="0" fontId="49" fillId="13" borderId="58" xfId="28" applyFont="1" applyFill="1" applyBorder="1" applyAlignment="1">
      <alignment horizontal="justify" vertical="center"/>
    </xf>
    <xf numFmtId="0" fontId="49" fillId="13" borderId="3" xfId="28" applyFont="1" applyFill="1" applyBorder="1" applyAlignment="1">
      <alignment horizontal="justify" vertical="center"/>
    </xf>
    <xf numFmtId="0" fontId="49" fillId="13" borderId="13" xfId="28" applyFont="1" applyFill="1" applyBorder="1" applyAlignment="1">
      <alignment horizontal="justify" vertical="center"/>
    </xf>
    <xf numFmtId="0" fontId="49" fillId="13" borderId="16" xfId="28" applyFont="1" applyFill="1" applyBorder="1" applyAlignment="1">
      <alignment horizontal="center" vertical="center" wrapText="1"/>
    </xf>
    <xf numFmtId="0" fontId="49" fillId="13" borderId="9" xfId="28" applyFont="1" applyFill="1" applyBorder="1" applyAlignment="1">
      <alignment horizontal="center" vertical="center" wrapText="1"/>
    </xf>
    <xf numFmtId="0" fontId="49" fillId="13" borderId="8" xfId="28" applyFont="1" applyFill="1" applyBorder="1" applyAlignment="1">
      <alignment horizontal="center" vertical="center" wrapText="1"/>
    </xf>
    <xf numFmtId="0" fontId="49" fillId="13" borderId="2" xfId="28" applyFont="1" applyFill="1" applyBorder="1" applyAlignment="1">
      <alignment horizontal="center" vertical="center" wrapText="1"/>
    </xf>
    <xf numFmtId="0" fontId="49" fillId="13" borderId="0" xfId="28" applyFont="1" applyFill="1" applyBorder="1" applyAlignment="1">
      <alignment horizontal="center" vertical="center" wrapText="1"/>
    </xf>
    <xf numFmtId="0" fontId="49" fillId="13" borderId="3" xfId="28" applyFont="1" applyFill="1" applyBorder="1" applyAlignment="1">
      <alignment horizontal="center" vertical="center" wrapText="1"/>
    </xf>
    <xf numFmtId="0" fontId="49" fillId="13" borderId="15" xfId="28" applyFont="1" applyFill="1" applyBorder="1" applyAlignment="1">
      <alignment horizontal="center" vertical="center" wrapText="1"/>
    </xf>
    <xf numFmtId="0" fontId="49" fillId="13" borderId="14" xfId="28" applyFont="1" applyFill="1" applyBorder="1" applyAlignment="1">
      <alignment horizontal="center" vertical="center" wrapText="1"/>
    </xf>
    <xf numFmtId="0" fontId="49" fillId="13" borderId="13" xfId="28" applyFont="1" applyFill="1" applyBorder="1" applyAlignment="1">
      <alignment horizontal="center" vertical="center" wrapText="1"/>
    </xf>
    <xf numFmtId="0" fontId="95" fillId="0" borderId="0" xfId="28" applyFont="1" applyFill="1" applyBorder="1" applyAlignment="1">
      <alignment horizontal="center" vertical="center"/>
    </xf>
    <xf numFmtId="0" fontId="95" fillId="0" borderId="0" xfId="28" applyFont="1" applyFill="1" applyBorder="1"/>
    <xf numFmtId="0" fontId="94" fillId="13" borderId="54" xfId="28" applyFont="1" applyFill="1" applyBorder="1" applyAlignment="1">
      <alignment horizontal="justify" vertical="center" wrapText="1"/>
    </xf>
    <xf numFmtId="0" fontId="94" fillId="13" borderId="12" xfId="28" applyFont="1" applyFill="1" applyBorder="1" applyAlignment="1">
      <alignment horizontal="justify" vertical="center" wrapText="1"/>
    </xf>
    <xf numFmtId="0" fontId="94" fillId="13" borderId="4" xfId="28" applyFont="1" applyFill="1" applyBorder="1" applyAlignment="1">
      <alignment horizontal="justify" vertical="center" wrapText="1"/>
    </xf>
    <xf numFmtId="0" fontId="83" fillId="0" borderId="1" xfId="10" applyFont="1" applyFill="1" applyBorder="1" applyAlignment="1">
      <alignment horizontal="center" vertical="center" wrapText="1"/>
    </xf>
    <xf numFmtId="0" fontId="83" fillId="0" borderId="11" xfId="10" applyFont="1" applyFill="1" applyBorder="1" applyAlignment="1">
      <alignment horizontal="center" vertical="center" wrapText="1"/>
    </xf>
    <xf numFmtId="0" fontId="44" fillId="13" borderId="4" xfId="10" applyFont="1" applyFill="1" applyBorder="1" applyAlignment="1">
      <alignment horizontal="justify" vertical="center" wrapText="1"/>
    </xf>
    <xf numFmtId="0" fontId="39" fillId="13" borderId="21" xfId="10" applyFont="1" applyFill="1" applyBorder="1" applyAlignment="1">
      <alignment horizontal="justify" vertical="center"/>
    </xf>
    <xf numFmtId="0" fontId="39" fillId="13" borderId="19" xfId="10" applyFont="1" applyFill="1" applyBorder="1" applyAlignment="1">
      <alignment horizontal="justify" vertical="center"/>
    </xf>
    <xf numFmtId="0" fontId="39" fillId="13" borderId="58" xfId="10" applyFont="1" applyFill="1" applyBorder="1" applyAlignment="1">
      <alignment horizontal="justify" vertical="center"/>
    </xf>
    <xf numFmtId="0" fontId="39" fillId="13" borderId="3" xfId="10" applyFont="1" applyFill="1" applyBorder="1" applyAlignment="1">
      <alignment horizontal="justify" vertical="center"/>
    </xf>
    <xf numFmtId="0" fontId="39" fillId="13" borderId="13" xfId="10" applyFont="1" applyFill="1" applyBorder="1" applyAlignment="1">
      <alignment horizontal="justify" vertical="center"/>
    </xf>
    <xf numFmtId="0" fontId="39" fillId="13" borderId="16" xfId="10" applyFont="1" applyFill="1" applyBorder="1" applyAlignment="1">
      <alignment horizontal="center" vertical="center" wrapText="1"/>
    </xf>
    <xf numFmtId="0" fontId="39" fillId="13" borderId="9" xfId="10" applyFont="1" applyFill="1" applyBorder="1" applyAlignment="1">
      <alignment horizontal="center" vertical="center" wrapText="1"/>
    </xf>
    <xf numFmtId="0" fontId="39" fillId="13" borderId="8" xfId="10" applyFont="1" applyFill="1" applyBorder="1" applyAlignment="1">
      <alignment horizontal="center" vertical="center" wrapText="1"/>
    </xf>
    <xf numFmtId="0" fontId="39" fillId="13" borderId="2" xfId="10" applyFont="1" applyFill="1" applyBorder="1" applyAlignment="1">
      <alignment horizontal="center" vertical="center" wrapText="1"/>
    </xf>
    <xf numFmtId="0" fontId="39" fillId="13" borderId="0" xfId="10" applyFont="1" applyFill="1" applyBorder="1" applyAlignment="1">
      <alignment horizontal="center" vertical="center" wrapText="1"/>
    </xf>
    <xf numFmtId="0" fontId="39" fillId="13" borderId="3" xfId="10" applyFont="1" applyFill="1" applyBorder="1" applyAlignment="1">
      <alignment horizontal="center" vertical="center" wrapText="1"/>
    </xf>
    <xf numFmtId="0" fontId="39" fillId="13" borderId="15" xfId="10" applyFont="1" applyFill="1" applyBorder="1" applyAlignment="1">
      <alignment horizontal="center" vertical="center" wrapText="1"/>
    </xf>
    <xf numFmtId="0" fontId="39" fillId="13" borderId="14" xfId="10" applyFont="1" applyFill="1" applyBorder="1" applyAlignment="1">
      <alignment horizontal="center" vertical="center" wrapText="1"/>
    </xf>
    <xf numFmtId="0" fontId="39" fillId="13" borderId="13" xfId="10" applyFont="1" applyFill="1" applyBorder="1" applyAlignment="1">
      <alignment horizontal="center" vertical="center" wrapText="1"/>
    </xf>
    <xf numFmtId="0" fontId="86" fillId="13" borderId="1" xfId="10" applyNumberFormat="1" applyFont="1" applyFill="1" applyBorder="1" applyAlignment="1">
      <alignment horizontal="justify" vertical="center" wrapText="1"/>
    </xf>
    <xf numFmtId="0" fontId="86" fillId="13" borderId="10" xfId="10" applyNumberFormat="1" applyFont="1" applyFill="1" applyBorder="1" applyAlignment="1">
      <alignment horizontal="justify" vertical="center" wrapText="1"/>
    </xf>
    <xf numFmtId="0" fontId="86" fillId="13" borderId="11" xfId="10" applyNumberFormat="1" applyFont="1" applyFill="1" applyBorder="1" applyAlignment="1">
      <alignment horizontal="justify" vertical="center" wrapText="1"/>
    </xf>
    <xf numFmtId="0" fontId="86" fillId="13" borderId="1" xfId="2" applyFont="1" applyFill="1" applyBorder="1" applyAlignment="1">
      <alignment horizontal="justify" vertical="center" wrapText="1"/>
    </xf>
    <xf numFmtId="0" fontId="86" fillId="13" borderId="10" xfId="2" applyFont="1" applyFill="1" applyBorder="1" applyAlignment="1">
      <alignment horizontal="justify" vertical="center" wrapText="1"/>
    </xf>
    <xf numFmtId="0" fontId="86" fillId="13" borderId="11" xfId="2" applyFont="1" applyFill="1" applyBorder="1" applyAlignment="1">
      <alignment horizontal="justify" vertical="center" wrapText="1"/>
    </xf>
    <xf numFmtId="0" fontId="19" fillId="0" borderId="0" xfId="10" applyFill="1" applyBorder="1" applyAlignment="1">
      <alignment horizontal="justify" vertical="center"/>
    </xf>
    <xf numFmtId="0" fontId="19" fillId="0" borderId="0" xfId="10" applyFill="1" applyBorder="1" applyAlignment="1">
      <alignment horizontal="justify"/>
    </xf>
    <xf numFmtId="0" fontId="85" fillId="13" borderId="54" xfId="10" applyFont="1" applyFill="1" applyBorder="1" applyAlignment="1">
      <alignment horizontal="justify" vertical="center" wrapText="1"/>
    </xf>
    <xf numFmtId="0" fontId="85" fillId="13" borderId="12" xfId="10" applyFont="1" applyFill="1" applyBorder="1" applyAlignment="1">
      <alignment horizontal="justify" vertical="center" wrapText="1"/>
    </xf>
    <xf numFmtId="0" fontId="85" fillId="13" borderId="4" xfId="10" applyFont="1" applyFill="1" applyBorder="1" applyAlignment="1">
      <alignment horizontal="justify" vertical="center" wrapText="1"/>
    </xf>
    <xf numFmtId="0" fontId="86" fillId="13" borderId="1" xfId="2" applyFont="1" applyFill="1" applyBorder="1" applyAlignment="1">
      <alignment horizontal="center" vertical="center" wrapText="1"/>
    </xf>
    <xf numFmtId="0" fontId="86" fillId="13" borderId="10" xfId="2" applyFont="1" applyFill="1" applyBorder="1" applyAlignment="1">
      <alignment horizontal="center" vertical="center" wrapText="1"/>
    </xf>
    <xf numFmtId="0" fontId="86" fillId="13" borderId="11" xfId="2" applyFont="1" applyFill="1" applyBorder="1" applyAlignment="1">
      <alignment horizontal="center" vertical="center" wrapText="1"/>
    </xf>
    <xf numFmtId="0" fontId="86" fillId="13" borderId="1" xfId="10" applyNumberFormat="1" applyFont="1" applyFill="1" applyBorder="1" applyAlignment="1">
      <alignment horizontal="center" vertical="center" wrapText="1"/>
    </xf>
    <xf numFmtId="0" fontId="86" fillId="13" borderId="10" xfId="10" applyNumberFormat="1" applyFont="1" applyFill="1" applyBorder="1" applyAlignment="1">
      <alignment horizontal="center" vertical="center" wrapText="1"/>
    </xf>
    <xf numFmtId="0" fontId="86" fillId="13" borderId="11" xfId="10" applyNumberFormat="1" applyFont="1" applyFill="1" applyBorder="1" applyAlignment="1">
      <alignment horizontal="center" vertical="center" wrapText="1"/>
    </xf>
    <xf numFmtId="0" fontId="36" fillId="12" borderId="9" xfId="0" applyFont="1" applyFill="1" applyBorder="1" applyAlignment="1">
      <alignment horizontal="center" vertical="center"/>
    </xf>
    <xf numFmtId="0" fontId="36" fillId="12" borderId="8" xfId="0" applyFont="1" applyFill="1" applyBorder="1" applyAlignment="1">
      <alignment horizontal="center" vertical="center"/>
    </xf>
    <xf numFmtId="0" fontId="86" fillId="13" borderId="4" xfId="10" applyNumberFormat="1" applyFont="1" applyFill="1" applyBorder="1" applyAlignment="1">
      <alignment horizontal="justify" vertical="center" wrapText="1"/>
    </xf>
    <xf numFmtId="0" fontId="86" fillId="13" borderId="4" xfId="2" applyFont="1" applyFill="1" applyBorder="1" applyAlignment="1">
      <alignment horizontal="justify" vertical="center" wrapText="1"/>
    </xf>
    <xf numFmtId="0" fontId="86" fillId="13" borderId="4" xfId="2" applyFont="1" applyFill="1" applyBorder="1" applyAlignment="1">
      <alignment horizontal="center" vertical="center" wrapText="1"/>
    </xf>
    <xf numFmtId="0" fontId="112" fillId="13" borderId="1" xfId="0" applyFont="1" applyFill="1" applyBorder="1" applyAlignment="1">
      <alignment horizontal="center" vertical="center"/>
    </xf>
    <xf numFmtId="0" fontId="112" fillId="13" borderId="11" xfId="0" applyFont="1" applyFill="1" applyBorder="1" applyAlignment="1">
      <alignment horizontal="center" vertical="center"/>
    </xf>
    <xf numFmtId="0" fontId="39" fillId="13" borderId="1" xfId="0" applyFont="1" applyFill="1" applyBorder="1" applyAlignment="1">
      <alignment horizontal="center" vertical="center"/>
    </xf>
    <xf numFmtId="0" fontId="39" fillId="13" borderId="10" xfId="0" applyFont="1" applyFill="1" applyBorder="1" applyAlignment="1">
      <alignment horizontal="center" vertical="center"/>
    </xf>
    <xf numFmtId="0" fontId="39" fillId="13" borderId="11" xfId="0" applyFont="1" applyFill="1" applyBorder="1" applyAlignment="1">
      <alignment horizontal="center" vertical="center"/>
    </xf>
    <xf numFmtId="0" fontId="39" fillId="13" borderId="1" xfId="0" applyFont="1" applyFill="1" applyBorder="1" applyAlignment="1">
      <alignment horizontal="center" vertical="center" wrapText="1"/>
    </xf>
    <xf numFmtId="0" fontId="112" fillId="13" borderId="1" xfId="0" applyFont="1" applyFill="1" applyBorder="1" applyAlignment="1">
      <alignment horizontal="center" vertical="center" wrapText="1"/>
    </xf>
    <xf numFmtId="0" fontId="112" fillId="13" borderId="10" xfId="0" applyFont="1" applyFill="1" applyBorder="1" applyAlignment="1">
      <alignment horizontal="center" vertical="center" wrapText="1"/>
    </xf>
    <xf numFmtId="0" fontId="112" fillId="13" borderId="11" xfId="0" applyFont="1" applyFill="1" applyBorder="1" applyAlignment="1">
      <alignment horizontal="center" vertical="center" wrapText="1"/>
    </xf>
    <xf numFmtId="0" fontId="40" fillId="0" borderId="1" xfId="0" applyFont="1" applyBorder="1" applyAlignment="1">
      <alignment horizontal="justify" vertical="center" wrapText="1"/>
    </xf>
    <xf numFmtId="0" fontId="40" fillId="0" borderId="10" xfId="0" applyFont="1" applyBorder="1" applyAlignment="1">
      <alignment horizontal="justify" vertical="center" wrapText="1"/>
    </xf>
    <xf numFmtId="0" fontId="40" fillId="0" borderId="11" xfId="0" applyFont="1" applyBorder="1" applyAlignment="1">
      <alignment horizontal="justify" vertical="center" wrapText="1"/>
    </xf>
    <xf numFmtId="0" fontId="40" fillId="0" borderId="1"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39" fillId="13" borderId="4" xfId="10" applyFont="1" applyFill="1" applyBorder="1" applyAlignment="1">
      <alignment horizontal="justify" vertical="center" wrapText="1"/>
    </xf>
    <xf numFmtId="0" fontId="44" fillId="13" borderId="5" xfId="0" applyFont="1" applyFill="1" applyBorder="1" applyAlignment="1">
      <alignment horizontal="center" vertical="center" wrapText="1"/>
    </xf>
    <xf numFmtId="0" fontId="44" fillId="13" borderId="12" xfId="0" applyFont="1" applyFill="1" applyBorder="1" applyAlignment="1">
      <alignment horizontal="center" vertical="center" wrapText="1"/>
    </xf>
    <xf numFmtId="0" fontId="44" fillId="13" borderId="16" xfId="0" applyFont="1" applyFill="1" applyBorder="1" applyAlignment="1">
      <alignment horizontal="center" vertical="center" wrapText="1"/>
    </xf>
    <xf numFmtId="0" fontId="44" fillId="13" borderId="8" xfId="0" applyFont="1" applyFill="1" applyBorder="1" applyAlignment="1">
      <alignment horizontal="center" vertical="center" wrapText="1"/>
    </xf>
    <xf numFmtId="0" fontId="46" fillId="13" borderId="16" xfId="10" applyFont="1" applyFill="1" applyBorder="1" applyAlignment="1">
      <alignment horizontal="center" vertical="center" wrapText="1"/>
    </xf>
    <xf numFmtId="0" fontId="46" fillId="13" borderId="9" xfId="10" applyFont="1" applyFill="1" applyBorder="1" applyAlignment="1">
      <alignment horizontal="center" vertical="center" wrapText="1"/>
    </xf>
    <xf numFmtId="0" fontId="46" fillId="13" borderId="8" xfId="10" applyFont="1" applyFill="1" applyBorder="1" applyAlignment="1">
      <alignment horizontal="center" vertical="center" wrapText="1"/>
    </xf>
    <xf numFmtId="0" fontId="46" fillId="13" borderId="2" xfId="10" applyFont="1" applyFill="1" applyBorder="1" applyAlignment="1">
      <alignment horizontal="center" vertical="center" wrapText="1"/>
    </xf>
    <xf numFmtId="0" fontId="46" fillId="13" borderId="0" xfId="10" applyFont="1" applyFill="1" applyBorder="1" applyAlignment="1">
      <alignment horizontal="center" vertical="center" wrapText="1"/>
    </xf>
    <xf numFmtId="0" fontId="46" fillId="13" borderId="3" xfId="10" applyFont="1" applyFill="1" applyBorder="1" applyAlignment="1">
      <alignment horizontal="center" vertical="center" wrapText="1"/>
    </xf>
    <xf numFmtId="0" fontId="46" fillId="13" borderId="15" xfId="10" applyFont="1" applyFill="1" applyBorder="1" applyAlignment="1">
      <alignment horizontal="center" vertical="center" wrapText="1"/>
    </xf>
    <xf numFmtId="0" fontId="46" fillId="13" borderId="14" xfId="10" applyFont="1" applyFill="1" applyBorder="1" applyAlignment="1">
      <alignment horizontal="center" vertical="center" wrapText="1"/>
    </xf>
    <xf numFmtId="0" fontId="46" fillId="13" borderId="13" xfId="10" applyFont="1" applyFill="1" applyBorder="1" applyAlignment="1">
      <alignment horizontal="center" vertical="center" wrapText="1"/>
    </xf>
    <xf numFmtId="0" fontId="39" fillId="13" borderId="54" xfId="10" applyFont="1" applyFill="1" applyBorder="1" applyAlignment="1">
      <alignment horizontal="justify" vertical="center" wrapText="1"/>
    </xf>
    <xf numFmtId="0" fontId="39" fillId="13" borderId="12" xfId="10" applyFont="1" applyFill="1" applyBorder="1" applyAlignment="1">
      <alignment horizontal="justify" vertical="center" wrapText="1"/>
    </xf>
    <xf numFmtId="0" fontId="83" fillId="13" borderId="4" xfId="2" applyFont="1" applyFill="1" applyBorder="1" applyAlignment="1">
      <alignment horizontal="justify" vertical="center" wrapText="1"/>
    </xf>
    <xf numFmtId="0" fontId="83" fillId="13" borderId="4" xfId="10" applyFont="1" applyFill="1" applyBorder="1" applyAlignment="1">
      <alignment horizontal="justify" vertical="center" wrapText="1"/>
    </xf>
    <xf numFmtId="0" fontId="92" fillId="13" borderId="4" xfId="10" applyFont="1" applyFill="1" applyBorder="1" applyAlignment="1">
      <alignment horizontal="justify" vertical="center" wrapText="1"/>
    </xf>
    <xf numFmtId="9" fontId="83" fillId="13" borderId="1" xfId="11" applyFont="1" applyFill="1" applyBorder="1" applyAlignment="1">
      <alignment horizontal="center" vertical="center" wrapText="1"/>
    </xf>
    <xf numFmtId="9" fontId="83" fillId="13" borderId="11" xfId="11" applyFont="1" applyFill="1" applyBorder="1" applyAlignment="1">
      <alignment horizontal="center" vertical="center" wrapText="1"/>
    </xf>
    <xf numFmtId="0" fontId="83" fillId="13" borderId="1" xfId="10" applyFont="1" applyFill="1" applyBorder="1" applyAlignment="1">
      <alignment horizontal="justify" vertical="center" wrapText="1"/>
    </xf>
    <xf numFmtId="0" fontId="83" fillId="13" borderId="10" xfId="10" applyFont="1" applyFill="1" applyBorder="1" applyAlignment="1">
      <alignment horizontal="justify" vertical="center" wrapText="1"/>
    </xf>
    <xf numFmtId="0" fontId="83" fillId="13" borderId="11" xfId="10" applyFont="1" applyFill="1" applyBorder="1" applyAlignment="1">
      <alignment horizontal="justify" vertical="center" wrapText="1"/>
    </xf>
    <xf numFmtId="0" fontId="83" fillId="13" borderId="4" xfId="10" applyNumberFormat="1" applyFont="1" applyFill="1" applyBorder="1" applyAlignment="1">
      <alignment horizontal="justify" vertical="center" wrapText="1"/>
    </xf>
    <xf numFmtId="0" fontId="83" fillId="13" borderId="1" xfId="10" applyNumberFormat="1" applyFont="1" applyFill="1" applyBorder="1" applyAlignment="1">
      <alignment horizontal="justify" vertical="center" wrapText="1"/>
    </xf>
    <xf numFmtId="0" fontId="83" fillId="13" borderId="10" xfId="10" applyNumberFormat="1" applyFont="1" applyFill="1" applyBorder="1" applyAlignment="1">
      <alignment horizontal="justify" vertical="center" wrapText="1"/>
    </xf>
    <xf numFmtId="0" fontId="83" fillId="13" borderId="11" xfId="10" applyNumberFormat="1" applyFont="1" applyFill="1" applyBorder="1" applyAlignment="1">
      <alignment horizontal="justify" vertical="center" wrapText="1"/>
    </xf>
    <xf numFmtId="0" fontId="92" fillId="0" borderId="1" xfId="10" applyFont="1" applyBorder="1" applyAlignment="1">
      <alignment horizontal="justify" vertical="center" wrapText="1"/>
    </xf>
    <xf numFmtId="0" fontId="92" fillId="0" borderId="11" xfId="10" applyFont="1" applyBorder="1" applyAlignment="1">
      <alignment horizontal="justify" vertical="center" wrapText="1"/>
    </xf>
    <xf numFmtId="0" fontId="45" fillId="12" borderId="5" xfId="3" applyFont="1" applyFill="1" applyBorder="1" applyAlignment="1">
      <alignment horizontal="center" vertical="center" wrapText="1"/>
    </xf>
    <xf numFmtId="0" fontId="45" fillId="12" borderId="6" xfId="3" applyFont="1" applyFill="1" applyBorder="1" applyAlignment="1">
      <alignment horizontal="center" vertical="center" wrapText="1"/>
    </xf>
    <xf numFmtId="0" fontId="36" fillId="12" borderId="9" xfId="3" applyFont="1" applyFill="1" applyBorder="1" applyAlignment="1">
      <alignment horizontal="center" vertical="center"/>
    </xf>
    <xf numFmtId="0" fontId="36" fillId="12" borderId="8" xfId="3" applyFont="1" applyFill="1" applyBorder="1" applyAlignment="1">
      <alignment horizontal="center" vertical="center"/>
    </xf>
    <xf numFmtId="0" fontId="46" fillId="13" borderId="16" xfId="3" applyFont="1" applyFill="1" applyBorder="1" applyAlignment="1">
      <alignment horizontal="center" vertical="center" wrapText="1"/>
    </xf>
    <xf numFmtId="0" fontId="46" fillId="13" borderId="9" xfId="3" applyFont="1" applyFill="1" applyBorder="1" applyAlignment="1">
      <alignment horizontal="center" vertical="center" wrapText="1"/>
    </xf>
    <xf numFmtId="0" fontId="46" fillId="13" borderId="8" xfId="3" applyFont="1" applyFill="1" applyBorder="1" applyAlignment="1">
      <alignment horizontal="center" vertical="center" wrapText="1"/>
    </xf>
    <xf numFmtId="0" fontId="46" fillId="13" borderId="2" xfId="3" applyFont="1" applyFill="1" applyBorder="1" applyAlignment="1">
      <alignment horizontal="center" vertical="center" wrapText="1"/>
    </xf>
    <xf numFmtId="0" fontId="46" fillId="13" borderId="0" xfId="3" applyFont="1" applyFill="1" applyBorder="1" applyAlignment="1">
      <alignment horizontal="center" vertical="center" wrapText="1"/>
    </xf>
    <xf numFmtId="0" fontId="46" fillId="13" borderId="3" xfId="3" applyFont="1" applyFill="1" applyBorder="1" applyAlignment="1">
      <alignment horizontal="center" vertical="center" wrapText="1"/>
    </xf>
    <xf numFmtId="0" fontId="46" fillId="13" borderId="15" xfId="3" applyFont="1" applyFill="1" applyBorder="1" applyAlignment="1">
      <alignment horizontal="center" vertical="center" wrapText="1"/>
    </xf>
    <xf numFmtId="0" fontId="46" fillId="13" borderId="14" xfId="3" applyFont="1" applyFill="1" applyBorder="1" applyAlignment="1">
      <alignment horizontal="center" vertical="center" wrapText="1"/>
    </xf>
    <xf numFmtId="0" fontId="46" fillId="13" borderId="13" xfId="3" applyFont="1" applyFill="1" applyBorder="1" applyAlignment="1">
      <alignment horizontal="center" vertical="center" wrapText="1"/>
    </xf>
    <xf numFmtId="0" fontId="44" fillId="13" borderId="5" xfId="3" applyFont="1" applyFill="1" applyBorder="1" applyAlignment="1">
      <alignment horizontal="center" vertical="center" wrapText="1"/>
    </xf>
    <xf numFmtId="0" fontId="44" fillId="13" borderId="12" xfId="3" applyFont="1" applyFill="1" applyBorder="1" applyAlignment="1">
      <alignment horizontal="center" vertical="center" wrapText="1"/>
    </xf>
    <xf numFmtId="0" fontId="44" fillId="13" borderId="6" xfId="3" applyFont="1" applyFill="1" applyBorder="1" applyAlignment="1">
      <alignment horizontal="center" vertical="center" wrapText="1"/>
    </xf>
    <xf numFmtId="0" fontId="41" fillId="13" borderId="1" xfId="2" applyFont="1" applyFill="1" applyBorder="1" applyAlignment="1">
      <alignment horizontal="center" vertical="center"/>
    </xf>
    <xf numFmtId="0" fontId="41" fillId="13" borderId="11" xfId="2" applyFont="1" applyFill="1" applyBorder="1" applyAlignment="1">
      <alignment horizontal="center" vertical="center"/>
    </xf>
    <xf numFmtId="0" fontId="41" fillId="13" borderId="1" xfId="3" applyNumberFormat="1" applyFont="1" applyFill="1" applyBorder="1" applyAlignment="1">
      <alignment horizontal="center" vertical="center" wrapText="1"/>
    </xf>
    <xf numFmtId="0" fontId="41" fillId="13" borderId="10" xfId="3" applyNumberFormat="1" applyFont="1" applyFill="1" applyBorder="1" applyAlignment="1">
      <alignment horizontal="center" vertical="center" wrapText="1"/>
    </xf>
    <xf numFmtId="9" fontId="39" fillId="13" borderId="1" xfId="68" applyFont="1" applyFill="1" applyBorder="1" applyAlignment="1">
      <alignment horizontal="center" vertical="center"/>
    </xf>
    <xf numFmtId="9" fontId="39" fillId="13" borderId="11" xfId="68" applyFont="1" applyFill="1" applyBorder="1" applyAlignment="1">
      <alignment horizontal="center" vertical="center"/>
    </xf>
    <xf numFmtId="9" fontId="39" fillId="13" borderId="1" xfId="68" applyFont="1" applyFill="1" applyBorder="1" applyAlignment="1">
      <alignment horizontal="center" vertical="center" wrapText="1"/>
    </xf>
    <xf numFmtId="9" fontId="39" fillId="13" borderId="11" xfId="68" applyFont="1" applyFill="1" applyBorder="1" applyAlignment="1">
      <alignment horizontal="center" vertical="center" wrapText="1"/>
    </xf>
    <xf numFmtId="0" fontId="39" fillId="13" borderId="1" xfId="67" applyFont="1" applyFill="1" applyBorder="1" applyAlignment="1">
      <alignment horizontal="center" vertical="center"/>
    </xf>
    <xf numFmtId="0" fontId="39" fillId="13" borderId="11" xfId="67" applyFont="1" applyFill="1" applyBorder="1" applyAlignment="1">
      <alignment horizontal="center" vertical="center"/>
    </xf>
    <xf numFmtId="0" fontId="36" fillId="12" borderId="4" xfId="67" applyFont="1" applyFill="1" applyBorder="1" applyAlignment="1">
      <alignment horizontal="center" vertical="center"/>
    </xf>
    <xf numFmtId="2" fontId="39" fillId="13" borderId="1" xfId="67" applyNumberFormat="1" applyFont="1" applyFill="1" applyBorder="1" applyAlignment="1">
      <alignment horizontal="center" vertical="center"/>
    </xf>
    <xf numFmtId="2" fontId="39" fillId="13" borderId="11" xfId="67" applyNumberFormat="1" applyFont="1" applyFill="1" applyBorder="1" applyAlignment="1">
      <alignment horizontal="center" vertical="center"/>
    </xf>
    <xf numFmtId="1" fontId="39" fillId="13" borderId="1" xfId="67" applyNumberFormat="1" applyFont="1" applyFill="1" applyBorder="1" applyAlignment="1">
      <alignment horizontal="center" vertical="center"/>
    </xf>
    <xf numFmtId="1" fontId="39" fillId="13" borderId="11" xfId="67" applyNumberFormat="1" applyFont="1" applyFill="1" applyBorder="1" applyAlignment="1">
      <alignment horizontal="center" vertical="center"/>
    </xf>
    <xf numFmtId="9" fontId="40" fillId="4" borderId="1" xfId="67" applyNumberFormat="1" applyFont="1" applyFill="1" applyBorder="1" applyAlignment="1">
      <alignment horizontal="center" vertical="center"/>
    </xf>
    <xf numFmtId="9" fontId="40" fillId="4" borderId="11" xfId="67" applyNumberFormat="1" applyFont="1" applyFill="1" applyBorder="1" applyAlignment="1">
      <alignment horizontal="center" vertical="center"/>
    </xf>
    <xf numFmtId="14" fontId="41" fillId="13" borderId="1" xfId="67" applyNumberFormat="1" applyFont="1" applyFill="1" applyBorder="1" applyAlignment="1">
      <alignment horizontal="center" vertical="center" wrapText="1"/>
    </xf>
    <xf numFmtId="14" fontId="41" fillId="13" borderId="11" xfId="67" applyNumberFormat="1" applyFont="1" applyFill="1" applyBorder="1" applyAlignment="1">
      <alignment horizontal="center" vertical="center" wrapText="1"/>
    </xf>
    <xf numFmtId="0" fontId="45" fillId="12" borderId="5" xfId="67" applyFont="1" applyFill="1" applyBorder="1" applyAlignment="1">
      <alignment horizontal="center" vertical="center" wrapText="1"/>
    </xf>
    <xf numFmtId="0" fontId="45" fillId="12" borderId="6" xfId="67" applyFont="1" applyFill="1" applyBorder="1" applyAlignment="1">
      <alignment horizontal="center" vertical="center" wrapText="1"/>
    </xf>
    <xf numFmtId="0" fontId="44" fillId="13" borderId="5" xfId="67" applyFont="1" applyFill="1" applyBorder="1" applyAlignment="1">
      <alignment horizontal="center" vertical="center" wrapText="1"/>
    </xf>
    <xf numFmtId="0" fontId="44" fillId="13" borderId="12" xfId="67" applyFont="1" applyFill="1" applyBorder="1" applyAlignment="1">
      <alignment horizontal="center" vertical="center" wrapText="1"/>
    </xf>
    <xf numFmtId="0" fontId="56" fillId="13" borderId="1" xfId="66" applyFont="1" applyFill="1" applyBorder="1" applyAlignment="1">
      <alignment horizontal="center" vertical="center" wrapText="1"/>
    </xf>
    <xf numFmtId="0" fontId="56" fillId="13" borderId="11" xfId="66" applyFont="1" applyFill="1" applyBorder="1" applyAlignment="1">
      <alignment horizontal="center" vertical="center" wrapText="1"/>
    </xf>
    <xf numFmtId="14" fontId="56" fillId="13" borderId="1" xfId="66" applyNumberFormat="1" applyFont="1" applyFill="1" applyBorder="1" applyAlignment="1">
      <alignment horizontal="center" vertical="center" wrapText="1"/>
    </xf>
    <xf numFmtId="14" fontId="56" fillId="13" borderId="11" xfId="66" applyNumberFormat="1" applyFont="1" applyFill="1" applyBorder="1" applyAlignment="1">
      <alignment horizontal="center" vertical="center" wrapText="1"/>
    </xf>
    <xf numFmtId="2" fontId="42" fillId="0" borderId="1" xfId="67" applyNumberFormat="1" applyFont="1" applyFill="1" applyBorder="1" applyAlignment="1">
      <alignment horizontal="center" vertical="center"/>
    </xf>
    <xf numFmtId="2" fontId="42" fillId="0" borderId="11" xfId="67" applyNumberFormat="1" applyFont="1" applyFill="1" applyBorder="1" applyAlignment="1">
      <alignment horizontal="center" vertical="center"/>
    </xf>
    <xf numFmtId="0" fontId="44" fillId="13" borderId="6" xfId="67" applyFont="1" applyFill="1" applyBorder="1" applyAlignment="1">
      <alignment horizontal="center" vertical="center" wrapText="1"/>
    </xf>
    <xf numFmtId="0" fontId="39" fillId="13" borderId="16" xfId="66" applyFont="1" applyFill="1" applyBorder="1" applyAlignment="1">
      <alignment horizontal="center" vertical="center"/>
    </xf>
    <xf numFmtId="0" fontId="39" fillId="13" borderId="8" xfId="66" applyFont="1" applyFill="1" applyBorder="1" applyAlignment="1">
      <alignment horizontal="center" vertical="center"/>
    </xf>
    <xf numFmtId="0" fontId="39" fillId="13" borderId="2" xfId="66" applyFont="1" applyFill="1" applyBorder="1" applyAlignment="1">
      <alignment horizontal="center" vertical="center"/>
    </xf>
    <xf numFmtId="0" fontId="39" fillId="13" borderId="3" xfId="66" applyFont="1" applyFill="1" applyBorder="1" applyAlignment="1">
      <alignment horizontal="center" vertical="center"/>
    </xf>
    <xf numFmtId="0" fontId="39" fillId="13" borderId="15" xfId="66" applyFont="1" applyFill="1" applyBorder="1" applyAlignment="1">
      <alignment horizontal="center" vertical="center"/>
    </xf>
    <xf numFmtId="0" fontId="39" fillId="13" borderId="13" xfId="66" applyFont="1" applyFill="1" applyBorder="1" applyAlignment="1">
      <alignment horizontal="center" vertical="center"/>
    </xf>
    <xf numFmtId="0" fontId="46" fillId="13" borderId="2" xfId="66" applyFont="1" applyFill="1" applyBorder="1" applyAlignment="1">
      <alignment horizontal="center" vertical="center" wrapText="1"/>
    </xf>
    <xf numFmtId="0" fontId="46" fillId="13" borderId="0" xfId="66" applyFont="1" applyFill="1" applyBorder="1" applyAlignment="1">
      <alignment horizontal="center" vertical="center" wrapText="1"/>
    </xf>
    <xf numFmtId="0" fontId="46" fillId="13" borderId="15" xfId="66" applyFont="1" applyFill="1" applyBorder="1" applyAlignment="1">
      <alignment horizontal="center" vertical="center" wrapText="1"/>
    </xf>
    <xf numFmtId="0" fontId="46" fillId="13" borderId="14" xfId="66" applyFont="1" applyFill="1" applyBorder="1" applyAlignment="1">
      <alignment horizontal="center" vertical="center" wrapText="1"/>
    </xf>
    <xf numFmtId="0" fontId="3" fillId="13" borderId="0" xfId="66" applyFill="1" applyBorder="1" applyAlignment="1">
      <alignment horizontal="center" vertical="center"/>
    </xf>
    <xf numFmtId="0" fontId="3" fillId="13" borderId="0" xfId="66" applyFill="1"/>
    <xf numFmtId="0" fontId="3" fillId="13" borderId="65" xfId="66" applyFill="1" applyBorder="1"/>
    <xf numFmtId="0" fontId="44" fillId="13" borderId="5" xfId="66" applyFont="1" applyFill="1" applyBorder="1" applyAlignment="1">
      <alignment horizontal="center" vertical="center" wrapText="1"/>
    </xf>
    <xf numFmtId="0" fontId="44" fillId="13" borderId="12" xfId="66" applyFont="1" applyFill="1" applyBorder="1" applyAlignment="1">
      <alignment horizontal="center" vertical="center" wrapText="1"/>
    </xf>
    <xf numFmtId="0" fontId="44" fillId="13" borderId="6" xfId="66" applyFont="1" applyFill="1" applyBorder="1" applyAlignment="1">
      <alignment horizontal="center" vertical="center" wrapText="1"/>
    </xf>
    <xf numFmtId="0" fontId="44" fillId="13" borderId="4" xfId="66" applyFont="1" applyFill="1" applyBorder="1" applyAlignment="1">
      <alignment horizontal="center" vertical="center" wrapText="1"/>
    </xf>
    <xf numFmtId="0" fontId="23" fillId="0" borderId="1" xfId="69" applyFont="1" applyFill="1" applyBorder="1" applyAlignment="1">
      <alignment horizontal="center" vertical="center" wrapText="1"/>
    </xf>
    <xf numFmtId="0" fontId="23" fillId="0" borderId="11" xfId="69" applyFont="1" applyFill="1" applyBorder="1" applyAlignment="1">
      <alignment horizontal="center" vertical="center" wrapText="1"/>
    </xf>
    <xf numFmtId="0" fontId="36" fillId="12" borderId="4" xfId="70" applyFont="1" applyFill="1" applyBorder="1" applyAlignment="1">
      <alignment horizontal="center" vertical="center"/>
    </xf>
    <xf numFmtId="0" fontId="46" fillId="13" borderId="19" xfId="69" applyFont="1" applyFill="1" applyBorder="1" applyAlignment="1">
      <alignment horizontal="center" vertical="center" wrapText="1"/>
    </xf>
    <xf numFmtId="0" fontId="46" fillId="13" borderId="0" xfId="69" applyFont="1" applyFill="1" applyBorder="1" applyAlignment="1">
      <alignment horizontal="center" vertical="center" wrapText="1"/>
    </xf>
    <xf numFmtId="0" fontId="44" fillId="13" borderId="4" xfId="69" applyFont="1" applyFill="1" applyBorder="1" applyAlignment="1">
      <alignment horizontal="center" vertical="center" wrapText="1"/>
    </xf>
    <xf numFmtId="0" fontId="44" fillId="13" borderId="5" xfId="70" applyFont="1" applyFill="1" applyBorder="1" applyAlignment="1">
      <alignment horizontal="center" vertical="center" wrapText="1"/>
    </xf>
    <xf numFmtId="0" fontId="44" fillId="13" borderId="12" xfId="70" applyFont="1" applyFill="1" applyBorder="1" applyAlignment="1">
      <alignment horizontal="center" vertical="center" wrapText="1"/>
    </xf>
    <xf numFmtId="0" fontId="44" fillId="13" borderId="6" xfId="70" applyFont="1" applyFill="1" applyBorder="1" applyAlignment="1">
      <alignment horizontal="center" vertical="center" wrapText="1"/>
    </xf>
    <xf numFmtId="0" fontId="45" fillId="12" borderId="5" xfId="70" applyFont="1" applyFill="1" applyBorder="1" applyAlignment="1">
      <alignment horizontal="center" vertical="center" wrapText="1"/>
    </xf>
    <xf numFmtId="0" fontId="45" fillId="12" borderId="6" xfId="70" applyFont="1" applyFill="1" applyBorder="1" applyAlignment="1">
      <alignment horizontal="center" vertical="center" wrapText="1"/>
    </xf>
    <xf numFmtId="0" fontId="44" fillId="13" borderId="5" xfId="70" applyFont="1" applyFill="1" applyBorder="1" applyAlignment="1">
      <alignment horizontal="center" vertical="top" wrapText="1"/>
    </xf>
    <xf numFmtId="0" fontId="44" fillId="13" borderId="12" xfId="70" applyFont="1" applyFill="1" applyBorder="1" applyAlignment="1">
      <alignment horizontal="center" vertical="top" wrapText="1"/>
    </xf>
    <xf numFmtId="0" fontId="46" fillId="13" borderId="16" xfId="26" applyFont="1" applyFill="1" applyBorder="1" applyAlignment="1">
      <alignment horizontal="center" vertical="center" wrapText="1"/>
    </xf>
    <xf numFmtId="0" fontId="46" fillId="13" borderId="9" xfId="26" applyFont="1" applyFill="1" applyBorder="1" applyAlignment="1">
      <alignment horizontal="center" vertical="center" wrapText="1"/>
    </xf>
    <xf numFmtId="0" fontId="46" fillId="13" borderId="8" xfId="26" applyFont="1" applyFill="1" applyBorder="1" applyAlignment="1">
      <alignment horizontal="center" vertical="center" wrapText="1"/>
    </xf>
    <xf numFmtId="0" fontId="46" fillId="13" borderId="2" xfId="26" applyFont="1" applyFill="1" applyBorder="1" applyAlignment="1">
      <alignment horizontal="center" vertical="center" wrapText="1"/>
    </xf>
    <xf numFmtId="0" fontId="46" fillId="13" borderId="0" xfId="26" applyFont="1" applyFill="1" applyBorder="1" applyAlignment="1">
      <alignment horizontal="center" vertical="center" wrapText="1"/>
    </xf>
    <xf numFmtId="0" fontId="46" fillId="13" borderId="3" xfId="26" applyFont="1" applyFill="1" applyBorder="1" applyAlignment="1">
      <alignment horizontal="center" vertical="center" wrapText="1"/>
    </xf>
    <xf numFmtId="0" fontId="46" fillId="13" borderId="15" xfId="26" applyFont="1" applyFill="1" applyBorder="1" applyAlignment="1">
      <alignment horizontal="center" vertical="center" wrapText="1"/>
    </xf>
    <xf numFmtId="0" fontId="46" fillId="13" borderId="14" xfId="26" applyFont="1" applyFill="1" applyBorder="1" applyAlignment="1">
      <alignment horizontal="center" vertical="center" wrapText="1"/>
    </xf>
    <xf numFmtId="0" fontId="46" fillId="13" borderId="13" xfId="26" applyFont="1" applyFill="1" applyBorder="1" applyAlignment="1">
      <alignment horizontal="center" vertical="center" wrapText="1"/>
    </xf>
    <xf numFmtId="0" fontId="46" fillId="13" borderId="4" xfId="26" applyFont="1" applyFill="1" applyBorder="1" applyAlignment="1">
      <alignment horizontal="center" vertical="center" wrapText="1"/>
    </xf>
    <xf numFmtId="0" fontId="44" fillId="13" borderId="5" xfId="26" applyFont="1" applyFill="1" applyBorder="1" applyAlignment="1">
      <alignment horizontal="center" vertical="center" wrapText="1"/>
    </xf>
    <xf numFmtId="0" fontId="44" fillId="13" borderId="12" xfId="26" applyFont="1" applyFill="1" applyBorder="1" applyAlignment="1">
      <alignment horizontal="center" vertical="center" wrapText="1"/>
    </xf>
    <xf numFmtId="0" fontId="44" fillId="13" borderId="6" xfId="26" applyFont="1" applyFill="1" applyBorder="1" applyAlignment="1">
      <alignment horizontal="center" vertical="center" wrapText="1"/>
    </xf>
    <xf numFmtId="0" fontId="81" fillId="0" borderId="1" xfId="26" applyFont="1" applyBorder="1" applyAlignment="1">
      <alignment horizontal="left" vertical="center" wrapText="1"/>
    </xf>
    <xf numFmtId="0" fontId="81" fillId="0" borderId="11" xfId="26" applyFont="1" applyBorder="1" applyAlignment="1">
      <alignment horizontal="left" vertical="center" wrapText="1"/>
    </xf>
    <xf numFmtId="0" fontId="83" fillId="13" borderId="1" xfId="26" applyFont="1" applyFill="1" applyBorder="1" applyAlignment="1">
      <alignment horizontal="center" vertical="center" wrapText="1"/>
    </xf>
    <xf numFmtId="0" fontId="83" fillId="13" borderId="10" xfId="26" applyFont="1" applyFill="1" applyBorder="1" applyAlignment="1">
      <alignment horizontal="center" vertical="center" wrapText="1"/>
    </xf>
    <xf numFmtId="0" fontId="83" fillId="13" borderId="11" xfId="26" applyFont="1" applyFill="1" applyBorder="1" applyAlignment="1">
      <alignment horizontal="center" vertical="center" wrapText="1"/>
    </xf>
    <xf numFmtId="0" fontId="83" fillId="13" borderId="1" xfId="26" applyFont="1" applyFill="1" applyBorder="1" applyAlignment="1">
      <alignment horizontal="justify" vertical="center" wrapText="1"/>
    </xf>
    <xf numFmtId="0" fontId="83" fillId="13" borderId="10" xfId="26" applyFont="1" applyFill="1" applyBorder="1" applyAlignment="1">
      <alignment horizontal="justify" vertical="center" wrapText="1"/>
    </xf>
    <xf numFmtId="0" fontId="83" fillId="13" borderId="11" xfId="26" applyFont="1" applyFill="1" applyBorder="1" applyAlignment="1">
      <alignment horizontal="justify" vertical="center" wrapText="1"/>
    </xf>
    <xf numFmtId="0" fontId="23" fillId="0" borderId="1" xfId="26" applyFont="1" applyFill="1" applyBorder="1" applyAlignment="1">
      <alignment horizontal="justify" vertical="center" wrapText="1"/>
    </xf>
    <xf numFmtId="0" fontId="23" fillId="0" borderId="10" xfId="26" applyFont="1" applyFill="1" applyBorder="1" applyAlignment="1">
      <alignment horizontal="justify" vertical="center" wrapText="1"/>
    </xf>
    <xf numFmtId="0" fontId="23" fillId="0" borderId="11" xfId="26" applyFont="1" applyFill="1" applyBorder="1" applyAlignment="1">
      <alignment horizontal="justify" vertical="center" wrapText="1"/>
    </xf>
    <xf numFmtId="0" fontId="23" fillId="0" borderId="1" xfId="2" applyFont="1" applyFill="1" applyBorder="1" applyAlignment="1">
      <alignment horizontal="justify" vertical="center" wrapText="1"/>
    </xf>
    <xf numFmtId="0" fontId="23" fillId="0" borderId="11" xfId="2" applyFont="1" applyFill="1" applyBorder="1" applyAlignment="1">
      <alignment horizontal="justify" vertical="center" wrapText="1"/>
    </xf>
    <xf numFmtId="0" fontId="13" fillId="0" borderId="4" xfId="26" applyFont="1" applyBorder="1" applyAlignment="1">
      <alignment horizontal="left" vertical="center" wrapText="1"/>
    </xf>
    <xf numFmtId="0" fontId="13" fillId="0" borderId="4" xfId="26" applyBorder="1" applyAlignment="1">
      <alignment horizontal="left" vertical="center" wrapText="1"/>
    </xf>
    <xf numFmtId="0" fontId="36" fillId="12" borderId="4" xfId="26" applyFont="1" applyFill="1" applyBorder="1" applyAlignment="1">
      <alignment horizontal="center" vertical="center"/>
    </xf>
    <xf numFmtId="0" fontId="83" fillId="13" borderId="1" xfId="47" applyFont="1" applyFill="1" applyBorder="1" applyAlignment="1">
      <alignment horizontal="center" vertical="center" wrapText="1"/>
    </xf>
    <xf numFmtId="0" fontId="83" fillId="13" borderId="10" xfId="47" applyFont="1" applyFill="1" applyBorder="1" applyAlignment="1">
      <alignment horizontal="center" vertical="center" wrapText="1"/>
    </xf>
    <xf numFmtId="0" fontId="83" fillId="13" borderId="11" xfId="47" applyFont="1" applyFill="1" applyBorder="1" applyAlignment="1">
      <alignment horizontal="center" vertical="center" wrapText="1"/>
    </xf>
    <xf numFmtId="0" fontId="56" fillId="13" borderId="1" xfId="5" applyNumberFormat="1" applyFont="1" applyFill="1" applyBorder="1" applyAlignment="1">
      <alignment horizontal="justify" vertical="center" wrapText="1"/>
    </xf>
    <xf numFmtId="0" fontId="56" fillId="13" borderId="10" xfId="5" applyNumberFormat="1" applyFont="1" applyFill="1" applyBorder="1" applyAlignment="1">
      <alignment horizontal="justify" vertical="center" wrapText="1"/>
    </xf>
    <xf numFmtId="0" fontId="46" fillId="13" borderId="16" xfId="47" applyFont="1" applyFill="1" applyBorder="1" applyAlignment="1">
      <alignment horizontal="center" vertical="center" wrapText="1"/>
    </xf>
    <xf numFmtId="0" fontId="46" fillId="13" borderId="9" xfId="47" applyFont="1" applyFill="1" applyBorder="1" applyAlignment="1">
      <alignment horizontal="center" vertical="center" wrapText="1"/>
    </xf>
    <xf numFmtId="0" fontId="46" fillId="13" borderId="8" xfId="47" applyFont="1" applyFill="1" applyBorder="1" applyAlignment="1">
      <alignment horizontal="center" vertical="center" wrapText="1"/>
    </xf>
    <xf numFmtId="0" fontId="46" fillId="13" borderId="2" xfId="47" applyFont="1" applyFill="1" applyBorder="1" applyAlignment="1">
      <alignment horizontal="center" vertical="center" wrapText="1"/>
    </xf>
    <xf numFmtId="0" fontId="46" fillId="13" borderId="0" xfId="47" applyFont="1" applyFill="1" applyBorder="1" applyAlignment="1">
      <alignment horizontal="center" vertical="center" wrapText="1"/>
    </xf>
    <xf numFmtId="0" fontId="46" fillId="13" borderId="3" xfId="47" applyFont="1" applyFill="1" applyBorder="1" applyAlignment="1">
      <alignment horizontal="center" vertical="center" wrapText="1"/>
    </xf>
    <xf numFmtId="0" fontId="46" fillId="13" borderId="15" xfId="47" applyFont="1" applyFill="1" applyBorder="1" applyAlignment="1">
      <alignment horizontal="center" vertical="center" wrapText="1"/>
    </xf>
    <xf numFmtId="0" fontId="46" fillId="13" borderId="14" xfId="47" applyFont="1" applyFill="1" applyBorder="1" applyAlignment="1">
      <alignment horizontal="center" vertical="center" wrapText="1"/>
    </xf>
    <xf numFmtId="0" fontId="46" fillId="13" borderId="13" xfId="47" applyFont="1" applyFill="1" applyBorder="1" applyAlignment="1">
      <alignment horizontal="center" vertical="center" wrapText="1"/>
    </xf>
    <xf numFmtId="0" fontId="46" fillId="13" borderId="4" xfId="47" applyFont="1" applyFill="1" applyBorder="1" applyAlignment="1">
      <alignment horizontal="center" vertical="center" wrapText="1"/>
    </xf>
    <xf numFmtId="0" fontId="44" fillId="13" borderId="5" xfId="47" applyFont="1" applyFill="1" applyBorder="1" applyAlignment="1">
      <alignment horizontal="center" vertical="center" wrapText="1"/>
    </xf>
    <xf numFmtId="0" fontId="44" fillId="13" borderId="12" xfId="47" applyFont="1" applyFill="1" applyBorder="1" applyAlignment="1">
      <alignment horizontal="center" vertical="center" wrapText="1"/>
    </xf>
    <xf numFmtId="0" fontId="44" fillId="13" borderId="6" xfId="47" applyFont="1" applyFill="1" applyBorder="1" applyAlignment="1">
      <alignment horizontal="center" vertical="center" wrapText="1"/>
    </xf>
    <xf numFmtId="0" fontId="56" fillId="13" borderId="11" xfId="5" applyNumberFormat="1" applyFont="1" applyFill="1" applyBorder="1" applyAlignment="1">
      <alignment horizontal="justify" vertical="center" wrapText="1"/>
    </xf>
    <xf numFmtId="0" fontId="23" fillId="13" borderId="1" xfId="47" applyFont="1" applyFill="1" applyBorder="1" applyAlignment="1">
      <alignment horizontal="center" vertical="center" wrapText="1"/>
    </xf>
    <xf numFmtId="0" fontId="23" fillId="13" borderId="11" xfId="47" applyFont="1" applyFill="1" applyBorder="1" applyAlignment="1">
      <alignment horizontal="center" vertical="center" wrapText="1"/>
    </xf>
    <xf numFmtId="0" fontId="36" fillId="12" borderId="9" xfId="47" applyFont="1" applyFill="1" applyBorder="1" applyAlignment="1">
      <alignment horizontal="center" vertical="center" wrapText="1"/>
    </xf>
    <xf numFmtId="0" fontId="36" fillId="12" borderId="8" xfId="47" applyFont="1" applyFill="1" applyBorder="1" applyAlignment="1">
      <alignment horizontal="center" vertical="center" wrapText="1"/>
    </xf>
    <xf numFmtId="0" fontId="83" fillId="13" borderId="1" xfId="47" applyFont="1" applyFill="1" applyBorder="1" applyAlignment="1">
      <alignment horizontal="justify" vertical="center" wrapText="1"/>
    </xf>
    <xf numFmtId="0" fontId="83" fillId="13" borderId="10" xfId="47" applyFont="1" applyFill="1" applyBorder="1" applyAlignment="1">
      <alignment horizontal="justify" vertical="center" wrapText="1"/>
    </xf>
    <xf numFmtId="0" fontId="83" fillId="13" borderId="11" xfId="47" applyFont="1" applyFill="1" applyBorder="1" applyAlignment="1">
      <alignment horizontal="justify" vertical="center" wrapText="1"/>
    </xf>
    <xf numFmtId="0" fontId="23" fillId="13" borderId="10" xfId="47" applyFont="1" applyFill="1" applyBorder="1" applyAlignment="1">
      <alignment horizontal="center" vertical="center" wrapText="1"/>
    </xf>
    <xf numFmtId="9" fontId="52" fillId="13" borderId="1" xfId="6" applyNumberFormat="1" applyFont="1" applyFill="1" applyBorder="1" applyAlignment="1">
      <alignment horizontal="justify" vertical="top" wrapText="1"/>
    </xf>
    <xf numFmtId="0" fontId="52" fillId="13" borderId="10" xfId="6" applyFont="1" applyFill="1" applyBorder="1" applyAlignment="1">
      <alignment horizontal="justify" vertical="top" wrapText="1"/>
    </xf>
    <xf numFmtId="0" fontId="52" fillId="13" borderId="11" xfId="6" applyFont="1" applyFill="1" applyBorder="1" applyAlignment="1">
      <alignment horizontal="justify" vertical="top" wrapText="1"/>
    </xf>
    <xf numFmtId="0" fontId="157" fillId="0" borderId="1" xfId="5" applyFont="1" applyBorder="1" applyAlignment="1">
      <alignment horizontal="center" vertical="center" wrapText="1"/>
    </xf>
    <xf numFmtId="0" fontId="157" fillId="0" borderId="10" xfId="5" applyFont="1" applyBorder="1" applyAlignment="1">
      <alignment horizontal="center" vertical="center" wrapText="1"/>
    </xf>
    <xf numFmtId="0" fontId="157" fillId="0" borderId="11" xfId="5" applyFont="1" applyBorder="1" applyAlignment="1">
      <alignment horizontal="center" vertical="center" wrapText="1"/>
    </xf>
    <xf numFmtId="0" fontId="70" fillId="0" borderId="1" xfId="0" applyFont="1" applyFill="1" applyBorder="1" applyAlignment="1">
      <alignment horizontal="center" vertical="center" wrapText="1"/>
    </xf>
    <xf numFmtId="0" fontId="70" fillId="0" borderId="11" xfId="0" applyFont="1" applyFill="1" applyBorder="1" applyAlignment="1">
      <alignment horizontal="center" vertical="center" wrapText="1"/>
    </xf>
    <xf numFmtId="0" fontId="83" fillId="19" borderId="4" xfId="17" applyFont="1" applyFill="1" applyBorder="1" applyAlignment="1">
      <alignment horizontal="center" vertical="center"/>
    </xf>
    <xf numFmtId="0" fontId="46" fillId="13" borderId="19" xfId="17" applyFont="1" applyFill="1" applyBorder="1" applyAlignment="1">
      <alignment horizontal="center" vertical="center" wrapText="1"/>
    </xf>
    <xf numFmtId="0" fontId="46" fillId="13" borderId="0" xfId="17" applyFont="1" applyFill="1" applyBorder="1" applyAlignment="1">
      <alignment horizontal="center" vertical="center" wrapText="1"/>
    </xf>
    <xf numFmtId="0" fontId="44" fillId="13" borderId="4" xfId="17" applyFont="1" applyFill="1" applyBorder="1" applyAlignment="1">
      <alignment horizontal="center" vertical="center" wrapText="1"/>
    </xf>
    <xf numFmtId="0" fontId="44" fillId="13" borderId="5" xfId="18" applyFont="1" applyFill="1" applyBorder="1" applyAlignment="1">
      <alignment horizontal="center" vertical="center" wrapText="1"/>
    </xf>
    <xf numFmtId="0" fontId="44" fillId="13" borderId="12" xfId="18" applyFont="1" applyFill="1" applyBorder="1" applyAlignment="1">
      <alignment horizontal="center" vertical="center" wrapText="1"/>
    </xf>
    <xf numFmtId="0" fontId="44" fillId="13" borderId="6" xfId="18" applyFont="1" applyFill="1" applyBorder="1" applyAlignment="1">
      <alignment horizontal="center" vertical="center" wrapText="1"/>
    </xf>
    <xf numFmtId="0" fontId="45" fillId="12" borderId="5" xfId="18" applyFont="1" applyFill="1" applyBorder="1" applyAlignment="1">
      <alignment horizontal="center" vertical="center" wrapText="1"/>
    </xf>
    <xf numFmtId="0" fontId="45" fillId="12" borderId="6" xfId="18" applyFont="1" applyFill="1" applyBorder="1" applyAlignment="1">
      <alignment horizontal="center" vertical="center" wrapText="1"/>
    </xf>
    <xf numFmtId="0" fontId="44" fillId="13" borderId="5" xfId="18" applyFont="1" applyFill="1" applyBorder="1" applyAlignment="1">
      <alignment horizontal="center" vertical="top" wrapText="1"/>
    </xf>
    <xf numFmtId="0" fontId="44" fillId="13" borderId="12" xfId="18" applyFont="1" applyFill="1" applyBorder="1" applyAlignment="1">
      <alignment horizontal="center" vertical="top" wrapText="1"/>
    </xf>
    <xf numFmtId="0" fontId="23" fillId="0" borderId="4" xfId="0" applyFont="1" applyFill="1" applyBorder="1" applyAlignment="1">
      <alignment horizontal="justify" vertical="center" wrapText="1"/>
    </xf>
    <xf numFmtId="0" fontId="23" fillId="0" borderId="4" xfId="2" applyFont="1" applyFill="1" applyBorder="1" applyAlignment="1">
      <alignment horizontal="justify" vertical="center" wrapText="1"/>
    </xf>
    <xf numFmtId="0" fontId="23" fillId="13" borderId="1" xfId="2" applyFont="1" applyFill="1" applyBorder="1" applyAlignment="1">
      <alignment horizontal="center" vertical="center" wrapText="1"/>
    </xf>
    <xf numFmtId="0" fontId="23" fillId="13" borderId="10" xfId="2" applyFont="1" applyFill="1" applyBorder="1" applyAlignment="1">
      <alignment horizontal="center" vertical="center" wrapText="1"/>
    </xf>
    <xf numFmtId="0" fontId="23" fillId="13" borderId="11" xfId="2" applyFont="1" applyFill="1" applyBorder="1" applyAlignment="1">
      <alignment horizontal="center" vertical="center" wrapText="1"/>
    </xf>
    <xf numFmtId="0" fontId="56" fillId="13" borderId="1" xfId="2" applyFont="1" applyFill="1" applyBorder="1" applyAlignment="1">
      <alignment horizontal="center" vertical="center" wrapText="1"/>
    </xf>
    <xf numFmtId="0" fontId="56" fillId="13" borderId="11" xfId="2" applyFont="1" applyFill="1" applyBorder="1" applyAlignment="1">
      <alignment horizontal="center" vertical="center" wrapText="1"/>
    </xf>
    <xf numFmtId="0" fontId="83" fillId="13" borderId="1" xfId="17" applyFont="1" applyFill="1" applyBorder="1" applyAlignment="1">
      <alignment horizontal="center" vertical="center"/>
    </xf>
    <xf numFmtId="0" fontId="83" fillId="13" borderId="10" xfId="17" applyFont="1" applyFill="1" applyBorder="1" applyAlignment="1">
      <alignment horizontal="center" vertical="center"/>
    </xf>
    <xf numFmtId="0" fontId="83" fillId="13" borderId="11" xfId="17" applyFont="1" applyFill="1" applyBorder="1" applyAlignment="1">
      <alignment horizontal="center" vertical="center"/>
    </xf>
    <xf numFmtId="0" fontId="23" fillId="13" borderId="4" xfId="17" applyFont="1" applyFill="1" applyBorder="1" applyAlignment="1">
      <alignment horizontal="center" vertical="center"/>
    </xf>
    <xf numFmtId="0" fontId="39" fillId="13" borderId="4" xfId="17" applyFont="1" applyFill="1" applyBorder="1" applyAlignment="1">
      <alignment horizontal="center" vertical="center"/>
    </xf>
    <xf numFmtId="0" fontId="83" fillId="13" borderId="4" xfId="17" applyFont="1" applyFill="1" applyBorder="1" applyAlignment="1">
      <alignment horizontal="center" vertical="center"/>
    </xf>
    <xf numFmtId="0" fontId="83" fillId="13" borderId="1" xfId="17" applyFont="1" applyFill="1" applyBorder="1" applyAlignment="1">
      <alignment horizontal="center" vertical="center" wrapText="1"/>
    </xf>
    <xf numFmtId="0" fontId="83" fillId="13" borderId="10" xfId="17" applyFont="1" applyFill="1" applyBorder="1" applyAlignment="1">
      <alignment horizontal="center" vertical="center" wrapText="1"/>
    </xf>
    <xf numFmtId="0" fontId="83" fillId="13" borderId="11" xfId="17" applyFont="1" applyFill="1" applyBorder="1" applyAlignment="1">
      <alignment horizontal="center" vertical="center" wrapText="1"/>
    </xf>
    <xf numFmtId="0" fontId="23" fillId="13" borderId="1" xfId="17" applyFont="1" applyFill="1" applyBorder="1" applyAlignment="1">
      <alignment horizontal="center" vertical="center"/>
    </xf>
    <xf numFmtId="0" fontId="23" fillId="13" borderId="10" xfId="17" applyFont="1" applyFill="1" applyBorder="1" applyAlignment="1">
      <alignment horizontal="center" vertical="center"/>
    </xf>
    <xf numFmtId="0" fontId="39" fillId="13" borderId="1" xfId="17" applyFont="1" applyFill="1" applyBorder="1" applyAlignment="1">
      <alignment horizontal="center" vertical="center"/>
    </xf>
    <xf numFmtId="0" fontId="39" fillId="13" borderId="10" xfId="17" applyFont="1" applyFill="1" applyBorder="1" applyAlignment="1">
      <alignment horizontal="center" vertical="center"/>
    </xf>
    <xf numFmtId="0" fontId="23" fillId="13" borderId="11" xfId="17" applyFont="1" applyFill="1" applyBorder="1" applyAlignment="1">
      <alignment horizontal="center" vertical="center"/>
    </xf>
    <xf numFmtId="0" fontId="84" fillId="13" borderId="1" xfId="17" applyFont="1" applyFill="1" applyBorder="1" applyAlignment="1">
      <alignment horizontal="center" vertical="center" wrapText="1"/>
    </xf>
    <xf numFmtId="0" fontId="84" fillId="13" borderId="10" xfId="17" applyFont="1" applyFill="1" applyBorder="1" applyAlignment="1">
      <alignment horizontal="center" vertical="center" wrapText="1"/>
    </xf>
    <xf numFmtId="0" fontId="84" fillId="13" borderId="11" xfId="17" applyFont="1" applyFill="1" applyBorder="1" applyAlignment="1">
      <alignment horizontal="center" vertical="center" wrapText="1"/>
    </xf>
    <xf numFmtId="0" fontId="83" fillId="13" borderId="4" xfId="61" applyFont="1" applyFill="1" applyBorder="1" applyAlignment="1">
      <alignment horizontal="center" vertical="center" wrapText="1"/>
    </xf>
    <xf numFmtId="0" fontId="46" fillId="13" borderId="0" xfId="61" applyFont="1" applyFill="1" applyBorder="1" applyAlignment="1">
      <alignment horizontal="center" vertical="center" wrapText="1"/>
    </xf>
    <xf numFmtId="0" fontId="46" fillId="13" borderId="3" xfId="61" applyFont="1" applyFill="1" applyBorder="1" applyAlignment="1">
      <alignment horizontal="center" vertical="center" wrapText="1"/>
    </xf>
    <xf numFmtId="0" fontId="46" fillId="13" borderId="4" xfId="61" applyFont="1" applyFill="1" applyBorder="1" applyAlignment="1">
      <alignment horizontal="center" vertical="center" wrapText="1"/>
    </xf>
    <xf numFmtId="0" fontId="46" fillId="13" borderId="1" xfId="61" applyFont="1" applyFill="1" applyBorder="1" applyAlignment="1">
      <alignment horizontal="center" vertical="center" wrapText="1"/>
    </xf>
    <xf numFmtId="0" fontId="44" fillId="13" borderId="0" xfId="61" applyFont="1" applyFill="1" applyBorder="1" applyAlignment="1">
      <alignment horizontal="center" vertical="center" wrapText="1"/>
    </xf>
    <xf numFmtId="0" fontId="44" fillId="13" borderId="3" xfId="61" applyFont="1" applyFill="1" applyBorder="1" applyAlignment="1">
      <alignment horizontal="center" vertical="center" wrapText="1"/>
    </xf>
    <xf numFmtId="0" fontId="44" fillId="13" borderId="5" xfId="61" applyFont="1" applyFill="1" applyBorder="1" applyAlignment="1">
      <alignment horizontal="center" vertical="center" wrapText="1"/>
    </xf>
    <xf numFmtId="0" fontId="44" fillId="13" borderId="12" xfId="61" applyFont="1" applyFill="1" applyBorder="1" applyAlignment="1">
      <alignment horizontal="center" vertical="center" wrapText="1"/>
    </xf>
    <xf numFmtId="0" fontId="44" fillId="13" borderId="6" xfId="61" applyFont="1" applyFill="1" applyBorder="1" applyAlignment="1">
      <alignment horizontal="center" vertical="center" wrapText="1"/>
    </xf>
    <xf numFmtId="0" fontId="44" fillId="13" borderId="24" xfId="61" applyFont="1" applyFill="1" applyBorder="1" applyAlignment="1">
      <alignment horizontal="center" vertical="center" wrapText="1"/>
    </xf>
    <xf numFmtId="0" fontId="44" fillId="13" borderId="41" xfId="61" applyFont="1" applyFill="1" applyBorder="1" applyAlignment="1">
      <alignment horizontal="center" vertical="center" wrapText="1"/>
    </xf>
    <xf numFmtId="0" fontId="36" fillId="12" borderId="43" xfId="61" applyFont="1" applyFill="1" applyBorder="1" applyAlignment="1">
      <alignment horizontal="center" vertical="center"/>
    </xf>
    <xf numFmtId="0" fontId="83" fillId="13" borderId="79" xfId="62" applyFont="1" applyFill="1" applyBorder="1" applyAlignment="1">
      <alignment horizontal="center" vertical="center"/>
    </xf>
    <xf numFmtId="0" fontId="83" fillId="13" borderId="80" xfId="62" applyFont="1" applyFill="1" applyBorder="1" applyAlignment="1">
      <alignment horizontal="center" vertical="center"/>
    </xf>
    <xf numFmtId="0" fontId="83" fillId="13" borderId="78" xfId="62" applyFont="1" applyFill="1" applyBorder="1" applyAlignment="1">
      <alignment horizontal="center" vertical="center"/>
    </xf>
    <xf numFmtId="0" fontId="83" fillId="13" borderId="45" xfId="61" applyFont="1" applyFill="1" applyBorder="1" applyAlignment="1">
      <alignment horizontal="center" vertical="center" wrapText="1"/>
    </xf>
    <xf numFmtId="0" fontId="83" fillId="13" borderId="1" xfId="61" applyFont="1" applyFill="1" applyBorder="1" applyAlignment="1">
      <alignment horizontal="center" vertical="center" wrapText="1"/>
    </xf>
    <xf numFmtId="0" fontId="83" fillId="13" borderId="10" xfId="61" applyFont="1" applyFill="1" applyBorder="1" applyAlignment="1">
      <alignment horizontal="center" vertical="center" wrapText="1"/>
    </xf>
    <xf numFmtId="0" fontId="83" fillId="13" borderId="11" xfId="61" applyFont="1" applyFill="1" applyBorder="1" applyAlignment="1">
      <alignment horizontal="center" vertical="center" wrapText="1"/>
    </xf>
    <xf numFmtId="0" fontId="23" fillId="0" borderId="4" xfId="61" applyFont="1" applyFill="1" applyBorder="1" applyAlignment="1">
      <alignment horizontal="center" vertical="center" wrapText="1"/>
    </xf>
    <xf numFmtId="0" fontId="83" fillId="13" borderId="77" xfId="61" applyFont="1" applyFill="1" applyBorder="1" applyAlignment="1">
      <alignment horizontal="center" vertical="center" wrapText="1"/>
    </xf>
    <xf numFmtId="0" fontId="23" fillId="0" borderId="38" xfId="2" applyFont="1" applyFill="1" applyBorder="1" applyAlignment="1">
      <alignment horizontal="center" vertical="center" wrapText="1"/>
    </xf>
    <xf numFmtId="0" fontId="23" fillId="0" borderId="10" xfId="2" applyFont="1" applyFill="1" applyBorder="1" applyAlignment="1">
      <alignment horizontal="center" vertical="center" wrapText="1"/>
    </xf>
    <xf numFmtId="0" fontId="23" fillId="0" borderId="11" xfId="2" applyFont="1" applyFill="1" applyBorder="1" applyAlignment="1">
      <alignment horizontal="center" vertical="center" wrapText="1"/>
    </xf>
    <xf numFmtId="0" fontId="83" fillId="13" borderId="81" xfId="62" applyFont="1" applyFill="1" applyBorder="1" applyAlignment="1">
      <alignment horizontal="center" vertical="center"/>
    </xf>
    <xf numFmtId="0" fontId="83" fillId="13" borderId="40" xfId="62" applyFont="1" applyFill="1" applyBorder="1" applyAlignment="1">
      <alignment horizontal="center" vertical="center"/>
    </xf>
    <xf numFmtId="0" fontId="5" fillId="0" borderId="0" xfId="54" applyAlignment="1">
      <alignment horizontal="center" vertical="center" wrapText="1"/>
    </xf>
    <xf numFmtId="0" fontId="67" fillId="12" borderId="5" xfId="55" applyFont="1" applyFill="1" applyBorder="1" applyAlignment="1">
      <alignment horizontal="center" vertical="center" wrapText="1"/>
    </xf>
    <xf numFmtId="0" fontId="67" fillId="12" borderId="6" xfId="55" applyFont="1" applyFill="1" applyBorder="1" applyAlignment="1">
      <alignment horizontal="center" vertical="center" wrapText="1"/>
    </xf>
    <xf numFmtId="0" fontId="100" fillId="13" borderId="4" xfId="54" applyFont="1" applyFill="1" applyBorder="1" applyAlignment="1">
      <alignment horizontal="center" vertical="center" wrapText="1"/>
    </xf>
    <xf numFmtId="0" fontId="28" fillId="13" borderId="4" xfId="54" applyFont="1" applyFill="1" applyBorder="1" applyAlignment="1">
      <alignment horizontal="center" vertical="center" wrapText="1"/>
    </xf>
    <xf numFmtId="0" fontId="84" fillId="13" borderId="1" xfId="54" applyFont="1" applyFill="1" applyBorder="1" applyAlignment="1">
      <alignment horizontal="justify" vertical="center" wrapText="1"/>
    </xf>
    <xf numFmtId="0" fontId="84" fillId="13" borderId="11" xfId="54" applyFont="1" applyFill="1" applyBorder="1" applyAlignment="1">
      <alignment horizontal="justify" vertical="center" wrapText="1"/>
    </xf>
    <xf numFmtId="0" fontId="151" fillId="19" borderId="4" xfId="26" applyFont="1" applyFill="1" applyBorder="1" applyAlignment="1">
      <alignment horizontal="center" vertical="center"/>
    </xf>
    <xf numFmtId="0" fontId="36" fillId="12" borderId="1" xfId="26" applyFont="1" applyFill="1" applyBorder="1" applyAlignment="1">
      <alignment horizontal="center" vertical="center"/>
    </xf>
    <xf numFmtId="0" fontId="44" fillId="13" borderId="4" xfId="26" applyFont="1" applyFill="1" applyBorder="1" applyAlignment="1">
      <alignment horizontal="center" vertical="center" wrapText="1"/>
    </xf>
    <xf numFmtId="14" fontId="41" fillId="13" borderId="1" xfId="70" applyNumberFormat="1" applyFont="1" applyFill="1" applyBorder="1" applyAlignment="1">
      <alignment horizontal="center" vertical="center" wrapText="1"/>
    </xf>
    <xf numFmtId="14" fontId="41" fillId="13" borderId="10" xfId="70" applyNumberFormat="1" applyFont="1" applyFill="1" applyBorder="1" applyAlignment="1">
      <alignment horizontal="center" vertical="center" wrapText="1"/>
    </xf>
    <xf numFmtId="14" fontId="41" fillId="13" borderId="11" xfId="70" applyNumberFormat="1" applyFont="1" applyFill="1" applyBorder="1" applyAlignment="1">
      <alignment horizontal="center" vertical="center" wrapText="1"/>
    </xf>
    <xf numFmtId="9" fontId="84" fillId="13" borderId="1" xfId="71" applyFont="1" applyFill="1" applyBorder="1" applyAlignment="1">
      <alignment horizontal="center" vertical="center" wrapText="1"/>
    </xf>
    <xf numFmtId="9" fontId="84" fillId="13" borderId="10" xfId="71" applyFont="1" applyFill="1" applyBorder="1" applyAlignment="1">
      <alignment horizontal="center" vertical="center" wrapText="1"/>
    </xf>
    <xf numFmtId="9" fontId="84" fillId="13" borderId="11" xfId="71" applyFont="1" applyFill="1" applyBorder="1" applyAlignment="1">
      <alignment horizontal="center" vertical="center" wrapText="1"/>
    </xf>
    <xf numFmtId="9" fontId="110" fillId="13" borderId="1" xfId="71" applyFont="1" applyFill="1" applyBorder="1" applyAlignment="1">
      <alignment horizontal="center" vertical="center" wrapText="1"/>
    </xf>
    <xf numFmtId="9" fontId="110" fillId="13" borderId="10" xfId="71" applyFont="1" applyFill="1" applyBorder="1" applyAlignment="1">
      <alignment horizontal="center" vertical="center" wrapText="1"/>
    </xf>
    <xf numFmtId="9" fontId="110" fillId="13" borderId="11" xfId="71" applyFont="1" applyFill="1" applyBorder="1" applyAlignment="1">
      <alignment horizontal="center" vertical="center" wrapText="1"/>
    </xf>
    <xf numFmtId="0" fontId="39" fillId="13" borderId="1" xfId="70" applyFont="1" applyFill="1" applyBorder="1" applyAlignment="1">
      <alignment horizontal="center" vertical="center"/>
    </xf>
    <xf numFmtId="0" fontId="39" fillId="13" borderId="10" xfId="70" applyFont="1" applyFill="1" applyBorder="1" applyAlignment="1">
      <alignment horizontal="center" vertical="center"/>
    </xf>
    <xf numFmtId="0" fontId="39" fillId="13" borderId="11" xfId="70" applyFont="1" applyFill="1" applyBorder="1" applyAlignment="1">
      <alignment horizontal="center" vertical="center"/>
    </xf>
    <xf numFmtId="0" fontId="36" fillId="12" borderId="11" xfId="70" applyFont="1" applyFill="1" applyBorder="1" applyAlignment="1">
      <alignment horizontal="center" vertical="center"/>
    </xf>
    <xf numFmtId="2" fontId="39" fillId="13" borderId="1" xfId="70" applyNumberFormat="1" applyFont="1" applyFill="1" applyBorder="1" applyAlignment="1">
      <alignment horizontal="center" vertical="center"/>
    </xf>
    <xf numFmtId="2" fontId="39" fillId="13" borderId="10" xfId="70" applyNumberFormat="1" applyFont="1" applyFill="1" applyBorder="1" applyAlignment="1">
      <alignment horizontal="center" vertical="center"/>
    </xf>
    <xf numFmtId="2" fontId="39" fillId="13" borderId="11" xfId="70" applyNumberFormat="1" applyFont="1" applyFill="1" applyBorder="1" applyAlignment="1">
      <alignment horizontal="center" vertical="center"/>
    </xf>
    <xf numFmtId="1" fontId="39" fillId="13" borderId="1" xfId="70" applyNumberFormat="1" applyFont="1" applyFill="1" applyBorder="1" applyAlignment="1">
      <alignment horizontal="center" vertical="center"/>
    </xf>
    <xf numFmtId="1" fontId="39" fillId="13" borderId="10" xfId="70" applyNumberFormat="1" applyFont="1" applyFill="1" applyBorder="1" applyAlignment="1">
      <alignment horizontal="center" vertical="center"/>
    </xf>
    <xf numFmtId="1" fontId="39" fillId="13" borderId="11" xfId="70" applyNumberFormat="1" applyFont="1" applyFill="1" applyBorder="1" applyAlignment="1">
      <alignment horizontal="center" vertical="center"/>
    </xf>
    <xf numFmtId="9" fontId="40" fillId="4" borderId="1" xfId="70" applyNumberFormat="1" applyFont="1" applyFill="1" applyBorder="1" applyAlignment="1">
      <alignment horizontal="center" vertical="center"/>
    </xf>
    <xf numFmtId="9" fontId="40" fillId="4" borderId="10" xfId="70" applyNumberFormat="1" applyFont="1" applyFill="1" applyBorder="1" applyAlignment="1">
      <alignment horizontal="center" vertical="center"/>
    </xf>
    <xf numFmtId="9" fontId="40" fillId="4" borderId="11" xfId="70" applyNumberFormat="1" applyFont="1" applyFill="1" applyBorder="1" applyAlignment="1">
      <alignment horizontal="center" vertical="center"/>
    </xf>
    <xf numFmtId="9" fontId="39" fillId="13" borderId="1" xfId="71" applyFont="1" applyFill="1" applyBorder="1" applyAlignment="1">
      <alignment horizontal="center" vertical="center"/>
    </xf>
    <xf numFmtId="9" fontId="39" fillId="13" borderId="10" xfId="71" applyFont="1" applyFill="1" applyBorder="1" applyAlignment="1">
      <alignment horizontal="center" vertical="center"/>
    </xf>
    <xf numFmtId="9" fontId="39" fillId="13" borderId="11" xfId="71" applyFont="1" applyFill="1" applyBorder="1" applyAlignment="1">
      <alignment horizontal="center" vertical="center"/>
    </xf>
    <xf numFmtId="0" fontId="95" fillId="13" borderId="1" xfId="2" applyFont="1" applyFill="1" applyBorder="1" applyAlignment="1">
      <alignment horizontal="center" vertical="center" wrapText="1"/>
    </xf>
    <xf numFmtId="0" fontId="95" fillId="13" borderId="11" xfId="2" applyFont="1" applyFill="1" applyBorder="1" applyAlignment="1">
      <alignment horizontal="center" vertical="center" wrapText="1"/>
    </xf>
    <xf numFmtId="0" fontId="95" fillId="13" borderId="10" xfId="2" applyFont="1" applyFill="1" applyBorder="1" applyAlignment="1">
      <alignment horizontal="center" vertical="center" wrapText="1"/>
    </xf>
    <xf numFmtId="14" fontId="56" fillId="13" borderId="1" xfId="2" applyNumberFormat="1" applyFont="1" applyFill="1" applyBorder="1" applyAlignment="1">
      <alignment horizontal="center" vertical="center" wrapText="1"/>
    </xf>
    <xf numFmtId="14" fontId="56" fillId="13" borderId="10" xfId="2" applyNumberFormat="1" applyFont="1" applyFill="1" applyBorder="1" applyAlignment="1">
      <alignment horizontal="center" vertical="center" wrapText="1"/>
    </xf>
    <xf numFmtId="14" fontId="56" fillId="13" borderId="11" xfId="2" applyNumberFormat="1" applyFont="1" applyFill="1" applyBorder="1" applyAlignment="1">
      <alignment horizontal="center" vertical="center" wrapText="1"/>
    </xf>
    <xf numFmtId="2" fontId="42" fillId="0" borderId="1" xfId="70" applyNumberFormat="1" applyFont="1" applyFill="1" applyBorder="1" applyAlignment="1">
      <alignment horizontal="center" vertical="center"/>
    </xf>
    <xf numFmtId="2" fontId="42" fillId="0" borderId="10" xfId="70" applyNumberFormat="1" applyFont="1" applyFill="1" applyBorder="1" applyAlignment="1">
      <alignment horizontal="center" vertical="center"/>
    </xf>
    <xf numFmtId="2" fontId="42" fillId="0" borderId="11" xfId="70" applyNumberFormat="1" applyFont="1" applyFill="1" applyBorder="1" applyAlignment="1">
      <alignment horizontal="center" vertical="center"/>
    </xf>
    <xf numFmtId="15" fontId="56" fillId="13" borderId="1" xfId="2" applyNumberFormat="1" applyFont="1" applyFill="1" applyBorder="1" applyAlignment="1">
      <alignment horizontal="center" vertical="center" wrapText="1"/>
    </xf>
    <xf numFmtId="0" fontId="45" fillId="12" borderId="12" xfId="18" applyFont="1" applyFill="1" applyBorder="1" applyAlignment="1">
      <alignment horizontal="center" vertical="center" wrapText="1"/>
    </xf>
    <xf numFmtId="2" fontId="42" fillId="0" borderId="1" xfId="18" applyNumberFormat="1" applyFont="1" applyFill="1" applyBorder="1" applyAlignment="1">
      <alignment horizontal="center" vertical="center"/>
    </xf>
    <xf numFmtId="2" fontId="42" fillId="0" borderId="10" xfId="18" applyNumberFormat="1" applyFont="1" applyFill="1" applyBorder="1" applyAlignment="1">
      <alignment horizontal="center" vertical="center"/>
    </xf>
    <xf numFmtId="2" fontId="42" fillId="0" borderId="11" xfId="18" applyNumberFormat="1" applyFont="1" applyFill="1" applyBorder="1" applyAlignment="1">
      <alignment horizontal="center" vertical="center"/>
    </xf>
    <xf numFmtId="2" fontId="39" fillId="13" borderId="1" xfId="18" applyNumberFormat="1" applyFont="1" applyFill="1" applyBorder="1" applyAlignment="1">
      <alignment horizontal="center" vertical="center"/>
    </xf>
    <xf numFmtId="2" fontId="39" fillId="13" borderId="10" xfId="18" applyNumberFormat="1" applyFont="1" applyFill="1" applyBorder="1" applyAlignment="1">
      <alignment horizontal="center" vertical="center"/>
    </xf>
    <xf numFmtId="2" fontId="39" fillId="13" borderId="11" xfId="18" applyNumberFormat="1" applyFont="1" applyFill="1" applyBorder="1" applyAlignment="1">
      <alignment horizontal="center" vertical="center"/>
    </xf>
    <xf numFmtId="1" fontId="39" fillId="13" borderId="1" xfId="18" applyNumberFormat="1" applyFont="1" applyFill="1" applyBorder="1" applyAlignment="1">
      <alignment horizontal="center" vertical="center"/>
    </xf>
    <xf numFmtId="1" fontId="39" fillId="13" borderId="10" xfId="18" applyNumberFormat="1" applyFont="1" applyFill="1" applyBorder="1" applyAlignment="1">
      <alignment horizontal="center" vertical="center"/>
    </xf>
    <xf numFmtId="1" fontId="39" fillId="13" borderId="11" xfId="18" applyNumberFormat="1" applyFont="1" applyFill="1" applyBorder="1" applyAlignment="1">
      <alignment horizontal="center" vertical="center"/>
    </xf>
    <xf numFmtId="0" fontId="40" fillId="13" borderId="4" xfId="0" applyFont="1" applyFill="1" applyBorder="1" applyAlignment="1">
      <alignment horizontal="justify" vertical="center" wrapText="1"/>
    </xf>
    <xf numFmtId="49" fontId="40" fillId="13" borderId="1" xfId="0" applyNumberFormat="1" applyFont="1" applyFill="1" applyBorder="1" applyAlignment="1" applyProtection="1">
      <alignment horizontal="justify" vertical="center" wrapText="1"/>
      <protection locked="0"/>
    </xf>
    <xf numFmtId="49" fontId="40" fillId="13" borderId="10" xfId="0" applyNumberFormat="1" applyFont="1" applyFill="1" applyBorder="1" applyAlignment="1" applyProtection="1">
      <alignment horizontal="justify" vertical="center" wrapText="1"/>
      <protection locked="0"/>
    </xf>
    <xf numFmtId="49" fontId="40" fillId="13" borderId="11" xfId="0" applyNumberFormat="1" applyFont="1" applyFill="1" applyBorder="1" applyAlignment="1" applyProtection="1">
      <alignment horizontal="justify" vertical="center" wrapText="1"/>
      <protection locked="0"/>
    </xf>
    <xf numFmtId="0" fontId="40" fillId="13" borderId="1" xfId="0" applyNumberFormat="1" applyFont="1" applyFill="1" applyBorder="1" applyAlignment="1">
      <alignment horizontal="justify" vertical="center" wrapText="1"/>
    </xf>
    <xf numFmtId="0" fontId="40" fillId="13" borderId="10" xfId="0" applyNumberFormat="1" applyFont="1" applyFill="1" applyBorder="1" applyAlignment="1">
      <alignment horizontal="justify" vertical="center" wrapText="1"/>
    </xf>
    <xf numFmtId="0" fontId="40" fillId="13" borderId="11" xfId="0" applyNumberFormat="1" applyFont="1" applyFill="1" applyBorder="1" applyAlignment="1">
      <alignment horizontal="justify" vertical="center" wrapText="1"/>
    </xf>
    <xf numFmtId="0" fontId="56" fillId="13" borderId="1" xfId="0" applyFont="1" applyFill="1" applyBorder="1" applyAlignment="1">
      <alignment horizontal="center" vertical="center"/>
    </xf>
    <xf numFmtId="0" fontId="56" fillId="13" borderId="10" xfId="0" applyFont="1" applyFill="1" applyBorder="1" applyAlignment="1">
      <alignment horizontal="center" vertical="center"/>
    </xf>
    <xf numFmtId="0" fontId="56" fillId="13" borderId="11" xfId="0" applyFont="1" applyFill="1" applyBorder="1" applyAlignment="1">
      <alignment horizontal="center" vertical="center"/>
    </xf>
    <xf numFmtId="14" fontId="83" fillId="13" borderId="1" xfId="0" applyNumberFormat="1" applyFont="1" applyFill="1" applyBorder="1" applyAlignment="1">
      <alignment horizontal="center" vertical="center"/>
    </xf>
    <xf numFmtId="14" fontId="83" fillId="13" borderId="10" xfId="0" applyNumberFormat="1" applyFont="1" applyFill="1" applyBorder="1" applyAlignment="1">
      <alignment horizontal="center" vertical="center"/>
    </xf>
    <xf numFmtId="14" fontId="83" fillId="13" borderId="11" xfId="0" applyNumberFormat="1" applyFont="1" applyFill="1" applyBorder="1" applyAlignment="1">
      <alignment horizontal="center" vertical="center"/>
    </xf>
    <xf numFmtId="9" fontId="84" fillId="13" borderId="1" xfId="53" applyFont="1" applyFill="1" applyBorder="1" applyAlignment="1">
      <alignment horizontal="center" vertical="center" wrapText="1"/>
    </xf>
    <xf numFmtId="9" fontId="84" fillId="13" borderId="10" xfId="53" applyFont="1" applyFill="1" applyBorder="1" applyAlignment="1">
      <alignment horizontal="center" vertical="center" wrapText="1"/>
    </xf>
    <xf numFmtId="9" fontId="84" fillId="13" borderId="11" xfId="53" applyFont="1" applyFill="1" applyBorder="1" applyAlignment="1">
      <alignment horizontal="center" vertical="center" wrapText="1"/>
    </xf>
    <xf numFmtId="9" fontId="23" fillId="13" borderId="1" xfId="1" applyNumberFormat="1" applyFont="1" applyFill="1" applyBorder="1" applyAlignment="1" applyProtection="1">
      <alignment horizontal="center" vertical="center" wrapText="1"/>
    </xf>
    <xf numFmtId="9" fontId="23" fillId="13" borderId="10" xfId="1" applyNumberFormat="1" applyFont="1" applyFill="1" applyBorder="1" applyAlignment="1" applyProtection="1">
      <alignment horizontal="center" vertical="center" wrapText="1"/>
    </xf>
    <xf numFmtId="9" fontId="23" fillId="13" borderId="11" xfId="1" applyNumberFormat="1" applyFont="1" applyFill="1" applyBorder="1" applyAlignment="1" applyProtection="1">
      <alignment horizontal="center" vertical="center" wrapText="1"/>
    </xf>
    <xf numFmtId="0" fontId="39" fillId="13" borderId="1" xfId="18" applyFont="1" applyFill="1" applyBorder="1" applyAlignment="1">
      <alignment horizontal="center" vertical="center"/>
    </xf>
    <xf numFmtId="0" fontId="39" fillId="13" borderId="10" xfId="18" applyFont="1" applyFill="1" applyBorder="1" applyAlignment="1">
      <alignment horizontal="center" vertical="center"/>
    </xf>
    <xf numFmtId="0" fontId="39" fillId="13" borderId="11" xfId="18" applyFont="1" applyFill="1" applyBorder="1" applyAlignment="1">
      <alignment horizontal="center" vertical="center"/>
    </xf>
    <xf numFmtId="9" fontId="40" fillId="4" borderId="1" xfId="18" applyNumberFormat="1" applyFont="1" applyFill="1" applyBorder="1" applyAlignment="1">
      <alignment horizontal="center" vertical="center"/>
    </xf>
    <xf numFmtId="9" fontId="40" fillId="4" borderId="10" xfId="18" applyNumberFormat="1" applyFont="1" applyFill="1" applyBorder="1" applyAlignment="1">
      <alignment horizontal="center" vertical="center"/>
    </xf>
    <xf numFmtId="9" fontId="40" fillId="4" borderId="11" xfId="18" applyNumberFormat="1" applyFont="1" applyFill="1" applyBorder="1" applyAlignment="1">
      <alignment horizontal="center" vertical="center"/>
    </xf>
    <xf numFmtId="14" fontId="41" fillId="13" borderId="1" xfId="18" applyNumberFormat="1" applyFont="1" applyFill="1" applyBorder="1" applyAlignment="1">
      <alignment horizontal="center" vertical="center" wrapText="1"/>
    </xf>
    <xf numFmtId="14" fontId="41" fillId="13" borderId="10" xfId="18" applyNumberFormat="1" applyFont="1" applyFill="1" applyBorder="1" applyAlignment="1">
      <alignment horizontal="center" vertical="center" wrapText="1"/>
    </xf>
    <xf numFmtId="14" fontId="41" fillId="13" borderId="11" xfId="18" applyNumberFormat="1" applyFont="1" applyFill="1" applyBorder="1" applyAlignment="1">
      <alignment horizontal="center" vertical="center" wrapText="1"/>
    </xf>
    <xf numFmtId="9" fontId="39" fillId="13" borderId="1" xfId="19" applyFont="1" applyFill="1" applyBorder="1" applyAlignment="1">
      <alignment horizontal="center" vertical="center"/>
    </xf>
    <xf numFmtId="9" fontId="39" fillId="13" borderId="10" xfId="19" applyFont="1" applyFill="1" applyBorder="1" applyAlignment="1">
      <alignment horizontal="center" vertical="center"/>
    </xf>
    <xf numFmtId="9" fontId="39" fillId="13" borderId="11" xfId="19" applyFont="1" applyFill="1" applyBorder="1" applyAlignment="1">
      <alignment horizontal="center" vertical="center"/>
    </xf>
    <xf numFmtId="0" fontId="39" fillId="13" borderId="4" xfId="38" applyFont="1" applyFill="1" applyBorder="1" applyAlignment="1">
      <alignment horizontal="center" vertical="center"/>
    </xf>
    <xf numFmtId="0" fontId="83" fillId="13" borderId="4" xfId="38" applyFont="1" applyFill="1" applyBorder="1" applyAlignment="1">
      <alignment horizontal="center" vertical="center"/>
    </xf>
    <xf numFmtId="0" fontId="46" fillId="13" borderId="19" xfId="38" applyFont="1" applyFill="1" applyBorder="1" applyAlignment="1">
      <alignment horizontal="center" vertical="center" wrapText="1"/>
    </xf>
    <xf numFmtId="0" fontId="46" fillId="13" borderId="0" xfId="38" applyFont="1" applyFill="1" applyBorder="1" applyAlignment="1">
      <alignment horizontal="center" vertical="center" wrapText="1"/>
    </xf>
    <xf numFmtId="0" fontId="44" fillId="13" borderId="4" xfId="38" applyFont="1" applyFill="1" applyBorder="1" applyAlignment="1">
      <alignment horizontal="center" vertical="center" wrapText="1"/>
    </xf>
    <xf numFmtId="0" fontId="44" fillId="13" borderId="5" xfId="39" applyFont="1" applyFill="1" applyBorder="1" applyAlignment="1">
      <alignment horizontal="center" vertical="center" wrapText="1"/>
    </xf>
    <xf numFmtId="0" fontId="44" fillId="13" borderId="12" xfId="39" applyFont="1" applyFill="1" applyBorder="1" applyAlignment="1">
      <alignment horizontal="center" vertical="center" wrapText="1"/>
    </xf>
    <xf numFmtId="0" fontId="44" fillId="13" borderId="6" xfId="39" applyFont="1" applyFill="1" applyBorder="1" applyAlignment="1">
      <alignment horizontal="center" vertical="center" wrapText="1"/>
    </xf>
    <xf numFmtId="0" fontId="45" fillId="12" borderId="5" xfId="39" applyFont="1" applyFill="1" applyBorder="1" applyAlignment="1">
      <alignment horizontal="center" vertical="center" wrapText="1"/>
    </xf>
    <xf numFmtId="0" fontId="45" fillId="12" borderId="6" xfId="39" applyFont="1" applyFill="1" applyBorder="1" applyAlignment="1">
      <alignment horizontal="center" vertical="center" wrapText="1"/>
    </xf>
    <xf numFmtId="0" fontId="45" fillId="12" borderId="12" xfId="39" applyFont="1" applyFill="1" applyBorder="1" applyAlignment="1">
      <alignment horizontal="center" vertical="center" wrapText="1"/>
    </xf>
    <xf numFmtId="0" fontId="144" fillId="0" borderId="0" xfId="41" applyFont="1" applyAlignment="1">
      <alignment horizontal="center" vertical="center" wrapText="1"/>
    </xf>
    <xf numFmtId="0" fontId="95" fillId="0" borderId="0" xfId="41" applyFont="1" applyAlignment="1"/>
    <xf numFmtId="0" fontId="92" fillId="34" borderId="4" xfId="41" applyNumberFormat="1" applyFont="1" applyFill="1" applyBorder="1" applyAlignment="1">
      <alignment horizontal="justify" vertical="center" wrapText="1"/>
    </xf>
    <xf numFmtId="0" fontId="36" fillId="9" borderId="11" xfId="43" applyFont="1" applyFill="1" applyBorder="1" applyAlignment="1">
      <alignment horizontal="center" vertical="center"/>
    </xf>
    <xf numFmtId="0" fontId="147" fillId="36" borderId="98" xfId="41" applyFont="1" applyFill="1" applyBorder="1" applyAlignment="1">
      <alignment horizontal="center" vertical="center"/>
    </xf>
    <xf numFmtId="0" fontId="147" fillId="36" borderId="93" xfId="41" applyFont="1" applyFill="1" applyBorder="1" applyAlignment="1">
      <alignment horizontal="center" vertical="center"/>
    </xf>
    <xf numFmtId="0" fontId="141" fillId="34" borderId="86" xfId="41" applyFont="1" applyFill="1" applyBorder="1" applyAlignment="1">
      <alignment horizontal="center" vertical="center" wrapText="1"/>
    </xf>
    <xf numFmtId="0" fontId="56" fillId="0" borderId="87" xfId="41" applyFont="1" applyBorder="1"/>
    <xf numFmtId="0" fontId="56" fillId="0" borderId="88" xfId="41" applyFont="1" applyBorder="1"/>
    <xf numFmtId="0" fontId="56" fillId="0" borderId="89" xfId="41" applyFont="1" applyBorder="1"/>
    <xf numFmtId="0" fontId="56" fillId="0" borderId="90" xfId="41" applyFont="1" applyBorder="1"/>
    <xf numFmtId="0" fontId="56" fillId="0" borderId="91" xfId="41" applyFont="1" applyBorder="1"/>
    <xf numFmtId="0" fontId="56" fillId="0" borderId="92" xfId="41" applyFont="1" applyBorder="1"/>
    <xf numFmtId="0" fontId="56" fillId="0" borderId="93" xfId="41" applyFont="1" applyBorder="1"/>
    <xf numFmtId="0" fontId="116" fillId="34" borderId="94" xfId="41" applyFont="1" applyFill="1" applyBorder="1" applyAlignment="1">
      <alignment horizontal="center" vertical="center" wrapText="1"/>
    </xf>
    <xf numFmtId="0" fontId="56" fillId="0" borderId="95" xfId="41" applyFont="1" applyBorder="1"/>
    <xf numFmtId="0" fontId="56" fillId="0" borderId="96" xfId="41" applyFont="1" applyBorder="1"/>
    <xf numFmtId="49" fontId="92" fillId="34" borderId="4" xfId="41" applyNumberFormat="1" applyFont="1" applyFill="1" applyBorder="1" applyAlignment="1">
      <alignment horizontal="justify" vertical="center" wrapText="1"/>
    </xf>
    <xf numFmtId="0" fontId="44" fillId="13" borderId="16" xfId="57" applyFont="1" applyFill="1" applyBorder="1" applyAlignment="1">
      <alignment horizontal="center" vertical="center" wrapText="1"/>
    </xf>
    <xf numFmtId="0" fontId="44" fillId="13" borderId="9" xfId="57" applyFont="1" applyFill="1" applyBorder="1" applyAlignment="1">
      <alignment horizontal="center" vertical="center" wrapText="1"/>
    </xf>
    <xf numFmtId="0" fontId="46" fillId="13" borderId="16" xfId="57" applyFont="1" applyFill="1" applyBorder="1" applyAlignment="1">
      <alignment horizontal="center" vertical="center" wrapText="1"/>
    </xf>
    <xf numFmtId="0" fontId="46" fillId="13" borderId="9" xfId="57" applyFont="1" applyFill="1" applyBorder="1" applyAlignment="1">
      <alignment horizontal="center" vertical="center" wrapText="1"/>
    </xf>
    <xf numFmtId="0" fontId="46" fillId="13" borderId="8" xfId="57" applyFont="1" applyFill="1" applyBorder="1" applyAlignment="1">
      <alignment horizontal="center" vertical="center" wrapText="1"/>
    </xf>
    <xf numFmtId="0" fontId="46" fillId="13" borderId="2" xfId="57" applyFont="1" applyFill="1" applyBorder="1" applyAlignment="1">
      <alignment horizontal="center" vertical="center" wrapText="1"/>
    </xf>
    <xf numFmtId="0" fontId="46" fillId="13" borderId="0" xfId="57" applyFont="1" applyFill="1" applyBorder="1" applyAlignment="1">
      <alignment horizontal="center" vertical="center" wrapText="1"/>
    </xf>
    <xf numFmtId="0" fontId="46" fillId="13" borderId="3" xfId="57" applyFont="1" applyFill="1" applyBorder="1" applyAlignment="1">
      <alignment horizontal="center" vertical="center" wrapText="1"/>
    </xf>
    <xf numFmtId="0" fontId="46" fillId="13" borderId="15" xfId="57" applyFont="1" applyFill="1" applyBorder="1" applyAlignment="1">
      <alignment horizontal="center" vertical="center" wrapText="1"/>
    </xf>
    <xf numFmtId="0" fontId="46" fillId="13" borderId="14" xfId="57" applyFont="1" applyFill="1" applyBorder="1" applyAlignment="1">
      <alignment horizontal="center" vertical="center" wrapText="1"/>
    </xf>
    <xf numFmtId="0" fontId="46" fillId="13" borderId="13" xfId="57" applyFont="1" applyFill="1" applyBorder="1" applyAlignment="1">
      <alignment horizontal="center" vertical="center" wrapText="1"/>
    </xf>
    <xf numFmtId="0" fontId="44" fillId="13" borderId="5" xfId="57" applyFont="1" applyFill="1" applyBorder="1" applyAlignment="1">
      <alignment horizontal="center" vertical="center" wrapText="1"/>
    </xf>
    <xf numFmtId="0" fontId="44" fillId="13" borderId="12" xfId="57" applyFont="1" applyFill="1" applyBorder="1" applyAlignment="1">
      <alignment horizontal="center" vertical="center" wrapText="1"/>
    </xf>
    <xf numFmtId="0" fontId="44" fillId="13" borderId="6" xfId="57" applyFont="1" applyFill="1" applyBorder="1" applyAlignment="1">
      <alignment horizontal="center" vertical="center" wrapText="1"/>
    </xf>
    <xf numFmtId="0" fontId="83" fillId="13" borderId="1" xfId="22" applyNumberFormat="1" applyFont="1" applyFill="1" applyBorder="1" applyAlignment="1" applyProtection="1">
      <alignment horizontal="justify" vertical="center" wrapText="1"/>
      <protection hidden="1"/>
    </xf>
    <xf numFmtId="0" fontId="83" fillId="13" borderId="11" xfId="22" applyNumberFormat="1" applyFont="1" applyFill="1" applyBorder="1" applyAlignment="1" applyProtection="1">
      <alignment horizontal="justify" vertical="center" wrapText="1"/>
      <protection hidden="1"/>
    </xf>
    <xf numFmtId="0" fontId="83" fillId="13" borderId="1" xfId="22" applyNumberFormat="1" applyFont="1" applyFill="1" applyBorder="1" applyAlignment="1" applyProtection="1">
      <alignment horizontal="center" vertical="center" wrapText="1"/>
      <protection hidden="1"/>
    </xf>
    <xf numFmtId="0" fontId="83" fillId="13" borderId="11" xfId="22" applyNumberFormat="1" applyFont="1" applyFill="1" applyBorder="1" applyAlignment="1" applyProtection="1">
      <alignment horizontal="center" vertical="center" wrapText="1"/>
      <protection hidden="1"/>
    </xf>
    <xf numFmtId="14" fontId="83" fillId="13" borderId="1" xfId="22" applyNumberFormat="1" applyFont="1" applyFill="1" applyBorder="1" applyAlignment="1" applyProtection="1">
      <alignment horizontal="center" vertical="center" wrapText="1"/>
      <protection hidden="1"/>
    </xf>
    <xf numFmtId="14" fontId="83" fillId="13" borderId="11" xfId="22" applyNumberFormat="1" applyFont="1" applyFill="1" applyBorder="1" applyAlignment="1" applyProtection="1">
      <alignment horizontal="center" vertical="center" wrapText="1"/>
      <protection hidden="1"/>
    </xf>
    <xf numFmtId="2" fontId="83" fillId="13" borderId="1" xfId="22" applyNumberFormat="1" applyFont="1" applyFill="1" applyBorder="1" applyAlignment="1" applyProtection="1">
      <alignment horizontal="center" vertical="center" wrapText="1"/>
      <protection hidden="1"/>
    </xf>
    <xf numFmtId="2" fontId="83" fillId="13" borderId="11" xfId="22" applyNumberFormat="1" applyFont="1" applyFill="1" applyBorder="1" applyAlignment="1" applyProtection="1">
      <alignment horizontal="center" vertical="center" wrapText="1"/>
      <protection hidden="1"/>
    </xf>
    <xf numFmtId="0" fontId="83" fillId="13" borderId="1" xfId="57" applyFont="1" applyFill="1" applyBorder="1" applyAlignment="1">
      <alignment horizontal="left" vertical="top" wrapText="1"/>
    </xf>
    <xf numFmtId="0" fontId="83" fillId="13" borderId="11" xfId="57" applyFont="1" applyFill="1" applyBorder="1" applyAlignment="1">
      <alignment horizontal="left" vertical="top"/>
    </xf>
    <xf numFmtId="0" fontId="39" fillId="13" borderId="1" xfId="57" applyFont="1" applyFill="1" applyBorder="1" applyAlignment="1">
      <alignment horizontal="left" vertical="center"/>
    </xf>
    <xf numFmtId="0" fontId="39" fillId="13" borderId="11" xfId="57" applyFont="1" applyFill="1" applyBorder="1" applyAlignment="1">
      <alignment horizontal="left" vertical="center"/>
    </xf>
    <xf numFmtId="0" fontId="83" fillId="13" borderId="10" xfId="22" applyNumberFormat="1" applyFont="1" applyFill="1" applyBorder="1" applyAlignment="1" applyProtection="1">
      <alignment horizontal="justify" vertical="center" wrapText="1"/>
      <protection hidden="1"/>
    </xf>
    <xf numFmtId="49" fontId="83" fillId="13" borderId="1" xfId="5" applyNumberFormat="1" applyFont="1" applyFill="1" applyBorder="1" applyAlignment="1" applyProtection="1">
      <alignment horizontal="justify" vertical="center" wrapText="1"/>
      <protection locked="0"/>
    </xf>
    <xf numFmtId="49" fontId="83" fillId="13" borderId="10" xfId="5" applyNumberFormat="1" applyFont="1" applyFill="1" applyBorder="1" applyAlignment="1" applyProtection="1">
      <alignment horizontal="justify" vertical="center" wrapText="1"/>
      <protection locked="0"/>
    </xf>
    <xf numFmtId="49" fontId="83" fillId="13" borderId="11" xfId="5" applyNumberFormat="1" applyFont="1" applyFill="1" applyBorder="1" applyAlignment="1" applyProtection="1">
      <alignment horizontal="justify" vertical="center" wrapText="1"/>
      <protection locked="0"/>
    </xf>
    <xf numFmtId="49" fontId="39" fillId="13" borderId="10" xfId="5" applyNumberFormat="1" applyFont="1" applyFill="1" applyBorder="1" applyAlignment="1" applyProtection="1">
      <alignment horizontal="justify" vertical="center" wrapText="1"/>
      <protection locked="0"/>
    </xf>
    <xf numFmtId="49" fontId="39" fillId="13" borderId="11" xfId="5" applyNumberFormat="1" applyFont="1" applyFill="1" applyBorder="1" applyAlignment="1" applyProtection="1">
      <alignment horizontal="justify" vertical="center" wrapText="1"/>
      <protection locked="0"/>
    </xf>
    <xf numFmtId="0" fontId="83" fillId="13" borderId="1" xfId="5" applyFont="1" applyFill="1" applyBorder="1" applyAlignment="1" applyProtection="1">
      <alignment horizontal="center" vertical="center" wrapText="1"/>
      <protection locked="0"/>
    </xf>
    <xf numFmtId="0" fontId="83" fillId="13" borderId="10" xfId="5" applyFont="1" applyFill="1" applyBorder="1" applyAlignment="1" applyProtection="1">
      <alignment horizontal="center" vertical="center" wrapText="1"/>
      <protection locked="0"/>
    </xf>
    <xf numFmtId="0" fontId="83" fillId="13" borderId="11" xfId="5" applyFont="1" applyFill="1" applyBorder="1" applyAlignment="1" applyProtection="1">
      <alignment horizontal="center" vertical="center" wrapText="1"/>
      <protection locked="0"/>
    </xf>
    <xf numFmtId="0" fontId="83" fillId="13" borderId="1" xfId="5" applyFont="1" applyFill="1" applyBorder="1" applyAlignment="1" applyProtection="1">
      <alignment horizontal="center" vertical="center"/>
      <protection locked="0"/>
    </xf>
    <xf numFmtId="0" fontId="83" fillId="13" borderId="10" xfId="5" applyFont="1" applyFill="1" applyBorder="1" applyAlignment="1" applyProtection="1">
      <alignment horizontal="center" vertical="center"/>
      <protection locked="0"/>
    </xf>
    <xf numFmtId="0" fontId="83" fillId="13" borderId="11" xfId="5" applyFont="1" applyFill="1" applyBorder="1" applyAlignment="1" applyProtection="1">
      <alignment horizontal="center" vertical="center"/>
      <protection locked="0"/>
    </xf>
    <xf numFmtId="14" fontId="83" fillId="13" borderId="1" xfId="5" applyNumberFormat="1" applyFont="1" applyFill="1" applyBorder="1" applyAlignment="1" applyProtection="1">
      <alignment horizontal="center" vertical="center"/>
      <protection locked="0"/>
    </xf>
    <xf numFmtId="14" fontId="83" fillId="13" borderId="10" xfId="5" applyNumberFormat="1" applyFont="1" applyFill="1" applyBorder="1" applyAlignment="1" applyProtection="1">
      <alignment horizontal="center" vertical="center"/>
      <protection locked="0"/>
    </xf>
    <xf numFmtId="14" fontId="83" fillId="13" borderId="11" xfId="5" applyNumberFormat="1" applyFont="1" applyFill="1" applyBorder="1" applyAlignment="1" applyProtection="1">
      <alignment horizontal="center" vertical="center"/>
      <protection locked="0"/>
    </xf>
    <xf numFmtId="1" fontId="39" fillId="13" borderId="1" xfId="57" applyNumberFormat="1" applyFont="1" applyFill="1" applyBorder="1" applyAlignment="1">
      <alignment horizontal="center" vertical="center"/>
    </xf>
    <xf numFmtId="1" fontId="39" fillId="13" borderId="11" xfId="57" applyNumberFormat="1" applyFont="1" applyFill="1" applyBorder="1" applyAlignment="1">
      <alignment horizontal="center" vertical="center"/>
    </xf>
    <xf numFmtId="1" fontId="39" fillId="13" borderId="1" xfId="58" applyNumberFormat="1" applyFont="1" applyFill="1" applyBorder="1" applyAlignment="1">
      <alignment horizontal="center" vertical="center"/>
    </xf>
    <xf numFmtId="1" fontId="39" fillId="13" borderId="11" xfId="58" applyNumberFormat="1" applyFont="1" applyFill="1" applyBorder="1" applyAlignment="1">
      <alignment horizontal="center" vertical="center"/>
    </xf>
    <xf numFmtId="0" fontId="39" fillId="13" borderId="1" xfId="57" applyFont="1" applyFill="1" applyBorder="1" applyAlignment="1">
      <alignment horizontal="center" vertical="center"/>
    </xf>
    <xf numFmtId="0" fontId="39" fillId="13" borderId="11" xfId="57" applyFont="1" applyFill="1" applyBorder="1" applyAlignment="1">
      <alignment horizontal="center" vertical="center"/>
    </xf>
    <xf numFmtId="9" fontId="40" fillId="4" borderId="1" xfId="59" applyNumberFormat="1" applyFont="1" applyFill="1" applyBorder="1" applyAlignment="1">
      <alignment horizontal="center" vertical="center"/>
    </xf>
    <xf numFmtId="9" fontId="40" fillId="4" borderId="11" xfId="59" applyNumberFormat="1" applyFont="1" applyFill="1" applyBorder="1" applyAlignment="1">
      <alignment horizontal="center" vertical="center"/>
    </xf>
    <xf numFmtId="14" fontId="39" fillId="13" borderId="1" xfId="57" applyNumberFormat="1" applyFont="1" applyFill="1" applyBorder="1" applyAlignment="1">
      <alignment horizontal="center" vertical="center"/>
    </xf>
    <xf numFmtId="9" fontId="39" fillId="13" borderId="1" xfId="60" applyFont="1" applyFill="1" applyBorder="1" applyAlignment="1">
      <alignment horizontal="center" vertical="center"/>
    </xf>
    <xf numFmtId="9" fontId="39" fillId="13" borderId="11" xfId="60" applyFont="1" applyFill="1" applyBorder="1" applyAlignment="1">
      <alignment horizontal="center" vertical="center"/>
    </xf>
    <xf numFmtId="0" fontId="83" fillId="13" borderId="1" xfId="57" applyFont="1" applyFill="1" applyBorder="1" applyAlignment="1">
      <alignment horizontal="left" vertical="center"/>
    </xf>
    <xf numFmtId="0" fontId="83" fillId="13" borderId="10" xfId="57" applyFont="1" applyFill="1" applyBorder="1" applyAlignment="1">
      <alignment horizontal="left" vertical="center"/>
    </xf>
    <xf numFmtId="0" fontId="83" fillId="13" borderId="11" xfId="57" applyFont="1" applyFill="1" applyBorder="1" applyAlignment="1">
      <alignment horizontal="left" vertical="center"/>
    </xf>
    <xf numFmtId="49" fontId="83" fillId="13" borderId="1" xfId="5" applyNumberFormat="1" applyFont="1" applyFill="1" applyBorder="1" applyAlignment="1" applyProtection="1">
      <alignment horizontal="center" vertical="center" wrapText="1"/>
      <protection locked="0"/>
    </xf>
    <xf numFmtId="49" fontId="83" fillId="13" borderId="10" xfId="5" applyNumberFormat="1" applyFont="1" applyFill="1" applyBorder="1" applyAlignment="1" applyProtection="1">
      <alignment horizontal="center" vertical="center" wrapText="1"/>
      <protection locked="0"/>
    </xf>
    <xf numFmtId="49" fontId="83" fillId="13" borderId="11" xfId="5" applyNumberFormat="1" applyFont="1" applyFill="1" applyBorder="1" applyAlignment="1" applyProtection="1">
      <alignment horizontal="center" vertical="center" wrapText="1"/>
      <protection locked="0"/>
    </xf>
    <xf numFmtId="2" fontId="83" fillId="13" borderId="1" xfId="57" applyNumberFormat="1" applyFont="1" applyFill="1" applyBorder="1" applyAlignment="1" applyProtection="1">
      <alignment horizontal="center" vertical="center"/>
      <protection locked="0"/>
    </xf>
    <xf numFmtId="2" fontId="83" fillId="13" borderId="10" xfId="57" applyNumberFormat="1" applyFont="1" applyFill="1" applyBorder="1" applyAlignment="1" applyProtection="1">
      <alignment horizontal="center" vertical="center"/>
      <protection locked="0"/>
    </xf>
    <xf numFmtId="2" fontId="83" fillId="13" borderId="11" xfId="57" applyNumberFormat="1" applyFont="1" applyFill="1" applyBorder="1" applyAlignment="1" applyProtection="1">
      <alignment horizontal="center" vertical="center"/>
      <protection locked="0"/>
    </xf>
    <xf numFmtId="14" fontId="83" fillId="13" borderId="1" xfId="57" applyNumberFormat="1" applyFont="1" applyFill="1" applyBorder="1" applyAlignment="1" applyProtection="1">
      <alignment horizontal="center" vertical="center"/>
      <protection locked="0"/>
    </xf>
    <xf numFmtId="14" fontId="83" fillId="13" borderId="10" xfId="57" applyNumberFormat="1" applyFont="1" applyFill="1" applyBorder="1" applyAlignment="1" applyProtection="1">
      <alignment horizontal="center" vertical="center"/>
      <protection locked="0"/>
    </xf>
    <xf numFmtId="14" fontId="83" fillId="13" borderId="11" xfId="57" applyNumberFormat="1" applyFont="1" applyFill="1" applyBorder="1" applyAlignment="1" applyProtection="1">
      <alignment horizontal="center" vertical="center"/>
      <protection locked="0"/>
    </xf>
    <xf numFmtId="1" fontId="39" fillId="13" borderId="10" xfId="57" applyNumberFormat="1" applyFont="1" applyFill="1" applyBorder="1" applyAlignment="1">
      <alignment horizontal="center" vertical="center"/>
    </xf>
    <xf numFmtId="1" fontId="39" fillId="13" borderId="10" xfId="58" applyNumberFormat="1" applyFont="1" applyFill="1" applyBorder="1" applyAlignment="1">
      <alignment horizontal="center" vertical="center"/>
    </xf>
    <xf numFmtId="0" fontId="83" fillId="13" borderId="1" xfId="57" applyFont="1" applyFill="1" applyBorder="1" applyAlignment="1">
      <alignment horizontal="center" vertical="center"/>
    </xf>
    <xf numFmtId="0" fontId="83" fillId="13" borderId="10" xfId="57" applyFont="1" applyFill="1" applyBorder="1" applyAlignment="1">
      <alignment horizontal="center" vertical="center"/>
    </xf>
    <xf numFmtId="0" fontId="83" fillId="13" borderId="11" xfId="57" applyFont="1" applyFill="1" applyBorder="1" applyAlignment="1">
      <alignment horizontal="center" vertical="center"/>
    </xf>
    <xf numFmtId="9" fontId="40" fillId="4" borderId="10" xfId="59" applyNumberFormat="1" applyFont="1" applyFill="1" applyBorder="1" applyAlignment="1">
      <alignment horizontal="center" vertical="center"/>
    </xf>
    <xf numFmtId="0" fontId="39" fillId="13" borderId="10" xfId="57" applyFont="1" applyFill="1" applyBorder="1" applyAlignment="1">
      <alignment horizontal="center" vertical="center"/>
    </xf>
    <xf numFmtId="9" fontId="39" fillId="13" borderId="10" xfId="60" applyFont="1" applyFill="1" applyBorder="1" applyAlignment="1">
      <alignment horizontal="center" vertical="center"/>
    </xf>
    <xf numFmtId="0" fontId="83" fillId="13" borderId="10" xfId="57" applyFont="1" applyFill="1" applyBorder="1" applyAlignment="1">
      <alignment horizontal="left" vertical="top" wrapText="1"/>
    </xf>
    <xf numFmtId="0" fontId="83" fillId="13" borderId="11" xfId="57" applyFont="1" applyFill="1" applyBorder="1" applyAlignment="1">
      <alignment horizontal="left" vertical="top" wrapText="1"/>
    </xf>
    <xf numFmtId="0" fontId="83" fillId="13" borderId="1" xfId="57" applyFont="1" applyFill="1" applyBorder="1" applyAlignment="1">
      <alignment horizontal="left" vertical="center" wrapText="1"/>
    </xf>
    <xf numFmtId="0" fontId="83" fillId="13" borderId="10" xfId="57" applyFont="1" applyFill="1" applyBorder="1" applyAlignment="1">
      <alignment horizontal="left" vertical="center" wrapText="1"/>
    </xf>
    <xf numFmtId="0" fontId="83" fillId="13" borderId="11" xfId="57" applyFont="1" applyFill="1" applyBorder="1" applyAlignment="1">
      <alignment horizontal="left" vertical="center" wrapText="1"/>
    </xf>
    <xf numFmtId="14" fontId="83" fillId="13" borderId="1" xfId="5" applyNumberFormat="1" applyFont="1" applyFill="1" applyBorder="1" applyAlignment="1" applyProtection="1">
      <alignment horizontal="center" vertical="center" wrapText="1"/>
      <protection locked="0"/>
    </xf>
    <xf numFmtId="14" fontId="83" fillId="13" borderId="10" xfId="5" applyNumberFormat="1" applyFont="1" applyFill="1" applyBorder="1" applyAlignment="1" applyProtection="1">
      <alignment horizontal="center" vertical="center" wrapText="1"/>
      <protection locked="0"/>
    </xf>
    <xf numFmtId="14" fontId="83" fillId="13" borderId="11" xfId="5" applyNumberFormat="1" applyFont="1" applyFill="1" applyBorder="1" applyAlignment="1" applyProtection="1">
      <alignment horizontal="center" vertical="center" wrapText="1"/>
      <protection locked="0"/>
    </xf>
    <xf numFmtId="2" fontId="83" fillId="13" borderId="1" xfId="57" applyNumberFormat="1" applyFont="1" applyFill="1" applyBorder="1" applyAlignment="1" applyProtection="1">
      <alignment horizontal="center" vertical="center" wrapText="1"/>
      <protection locked="0"/>
    </xf>
    <xf numFmtId="2" fontId="83" fillId="13" borderId="10" xfId="57" applyNumberFormat="1" applyFont="1" applyFill="1" applyBorder="1" applyAlignment="1" applyProtection="1">
      <alignment horizontal="center" vertical="center" wrapText="1"/>
      <protection locked="0"/>
    </xf>
    <xf numFmtId="2" fontId="83" fillId="13" borderId="11" xfId="57" applyNumberFormat="1" applyFont="1" applyFill="1" applyBorder="1" applyAlignment="1" applyProtection="1">
      <alignment horizontal="center" vertical="center" wrapText="1"/>
      <protection locked="0"/>
    </xf>
    <xf numFmtId="14" fontId="83" fillId="13" borderId="1" xfId="57" applyNumberFormat="1" applyFont="1" applyFill="1" applyBorder="1" applyAlignment="1" applyProtection="1">
      <alignment horizontal="center" vertical="center" wrapText="1"/>
      <protection locked="0"/>
    </xf>
    <xf numFmtId="14" fontId="83" fillId="13" borderId="10" xfId="57" applyNumberFormat="1" applyFont="1" applyFill="1" applyBorder="1" applyAlignment="1" applyProtection="1">
      <alignment horizontal="center" vertical="center" wrapText="1"/>
      <protection locked="0"/>
    </xf>
    <xf numFmtId="14" fontId="83" fillId="13" borderId="11" xfId="57" applyNumberFormat="1" applyFont="1" applyFill="1" applyBorder="1" applyAlignment="1" applyProtection="1">
      <alignment horizontal="center" vertical="center" wrapText="1"/>
      <protection locked="0"/>
    </xf>
    <xf numFmtId="0" fontId="83" fillId="13" borderId="1" xfId="5" applyNumberFormat="1" applyFont="1" applyFill="1" applyBorder="1" applyAlignment="1">
      <alignment horizontal="justify" vertical="center" wrapText="1"/>
    </xf>
    <xf numFmtId="0" fontId="83" fillId="13" borderId="11" xfId="5" applyNumberFormat="1" applyFont="1" applyFill="1" applyBorder="1" applyAlignment="1">
      <alignment horizontal="justify" vertical="center" wrapText="1"/>
    </xf>
    <xf numFmtId="0" fontId="83" fillId="13" borderId="1" xfId="5" applyNumberFormat="1" applyFont="1" applyFill="1" applyBorder="1" applyAlignment="1">
      <alignment horizontal="center" vertical="center" wrapText="1"/>
    </xf>
    <xf numFmtId="0" fontId="83" fillId="13" borderId="11" xfId="5" applyNumberFormat="1" applyFont="1" applyFill="1" applyBorder="1" applyAlignment="1">
      <alignment horizontal="center" vertical="center" wrapText="1"/>
    </xf>
    <xf numFmtId="0" fontId="83" fillId="13" borderId="1" xfId="5" applyFont="1" applyFill="1" applyBorder="1" applyAlignment="1">
      <alignment horizontal="center" vertical="center"/>
    </xf>
    <xf numFmtId="0" fontId="83" fillId="13" borderId="11" xfId="5" applyFont="1" applyFill="1" applyBorder="1" applyAlignment="1">
      <alignment horizontal="center" vertical="center"/>
    </xf>
    <xf numFmtId="14" fontId="83" fillId="13" borderId="1" xfId="5" applyNumberFormat="1" applyFont="1" applyFill="1" applyBorder="1" applyAlignment="1">
      <alignment horizontal="center" vertical="center"/>
    </xf>
    <xf numFmtId="14" fontId="83" fillId="13" borderId="11" xfId="5" applyNumberFormat="1" applyFont="1" applyFill="1" applyBorder="1" applyAlignment="1">
      <alignment horizontal="center" vertical="center"/>
    </xf>
    <xf numFmtId="14" fontId="83" fillId="0" borderId="1" xfId="5" applyNumberFormat="1" applyFont="1" applyFill="1" applyBorder="1" applyAlignment="1">
      <alignment horizontal="center" vertical="center"/>
    </xf>
    <xf numFmtId="14" fontId="83" fillId="0" borderId="11" xfId="5" applyNumberFormat="1" applyFont="1" applyFill="1" applyBorder="1" applyAlignment="1">
      <alignment horizontal="center" vertical="center"/>
    </xf>
    <xf numFmtId="2" fontId="83" fillId="13" borderId="1" xfId="57" applyNumberFormat="1" applyFont="1" applyFill="1" applyBorder="1" applyAlignment="1">
      <alignment horizontal="center" vertical="center"/>
    </xf>
    <xf numFmtId="2" fontId="83" fillId="13" borderId="11" xfId="57" applyNumberFormat="1" applyFont="1" applyFill="1" applyBorder="1" applyAlignment="1">
      <alignment horizontal="center" vertical="center"/>
    </xf>
    <xf numFmtId="14" fontId="83" fillId="13" borderId="1" xfId="57" applyNumberFormat="1" applyFont="1" applyFill="1" applyBorder="1" applyAlignment="1">
      <alignment horizontal="center" vertical="center"/>
    </xf>
    <xf numFmtId="14" fontId="83" fillId="13" borderId="11" xfId="57" applyNumberFormat="1" applyFont="1" applyFill="1" applyBorder="1" applyAlignment="1">
      <alignment horizontal="center" vertical="center"/>
    </xf>
    <xf numFmtId="0" fontId="159" fillId="13" borderId="1" xfId="57" applyFont="1" applyFill="1" applyBorder="1" applyAlignment="1">
      <alignment horizontal="left" vertical="center"/>
    </xf>
    <xf numFmtId="0" fontId="159" fillId="13" borderId="11" xfId="57" applyFont="1" applyFill="1" applyBorder="1" applyAlignment="1">
      <alignment horizontal="left" vertical="center"/>
    </xf>
    <xf numFmtId="0" fontId="36" fillId="12" borderId="11" xfId="59" applyFont="1" applyFill="1" applyBorder="1" applyAlignment="1">
      <alignment horizontal="center" vertical="center"/>
    </xf>
    <xf numFmtId="0" fontId="28" fillId="0" borderId="0" xfId="5" applyFont="1" applyFill="1" applyBorder="1" applyAlignment="1">
      <alignment horizontal="justify"/>
    </xf>
    <xf numFmtId="0" fontId="45" fillId="12" borderId="15" xfId="73" applyFont="1" applyFill="1" applyBorder="1" applyAlignment="1">
      <alignment horizontal="center" vertical="center"/>
    </xf>
    <xf numFmtId="0" fontId="45" fillId="12" borderId="13" xfId="73" applyFont="1" applyFill="1" applyBorder="1" applyAlignment="1">
      <alignment horizontal="center" vertical="center"/>
    </xf>
    <xf numFmtId="0" fontId="52" fillId="0" borderId="4" xfId="6" applyFont="1" applyFill="1" applyBorder="1" applyAlignment="1">
      <alignment horizontal="justify" vertical="center" wrapText="1"/>
    </xf>
    <xf numFmtId="0" fontId="52" fillId="13" borderId="5" xfId="5" applyFont="1" applyFill="1" applyBorder="1" applyAlignment="1">
      <alignment horizontal="justify" vertical="top" wrapText="1"/>
    </xf>
    <xf numFmtId="0" fontId="52" fillId="13" borderId="6" xfId="5" applyFont="1" applyFill="1" applyBorder="1" applyAlignment="1">
      <alignment horizontal="justify" vertical="top" wrapText="1"/>
    </xf>
    <xf numFmtId="0" fontId="28" fillId="0" borderId="0" xfId="0" applyFont="1" applyAlignment="1">
      <alignment horizontal="center" vertical="center"/>
    </xf>
    <xf numFmtId="0" fontId="23" fillId="0" borderId="0" xfId="0" applyFont="1" applyAlignment="1">
      <alignment horizontal="center" vertical="center"/>
    </xf>
    <xf numFmtId="0" fontId="22" fillId="0" borderId="15" xfId="0" applyFont="1" applyBorder="1" applyAlignment="1">
      <alignment horizontal="center" vertical="center"/>
    </xf>
    <xf numFmtId="0" fontId="22" fillId="0" borderId="14" xfId="0" applyFont="1" applyBorder="1" applyAlignment="1">
      <alignment horizontal="center" vertical="center"/>
    </xf>
    <xf numFmtId="0" fontId="22" fillId="0" borderId="13" xfId="0" applyFont="1" applyBorder="1" applyAlignment="1">
      <alignment horizontal="center" vertical="center"/>
    </xf>
    <xf numFmtId="0" fontId="27" fillId="3" borderId="5"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0" borderId="0" xfId="0" applyFont="1" applyFill="1" applyBorder="1" applyAlignment="1">
      <alignment horizontal="center" vertical="center"/>
    </xf>
    <xf numFmtId="0" fontId="33" fillId="9" borderId="5" xfId="0" applyFont="1" applyFill="1" applyBorder="1" applyAlignment="1">
      <alignment horizontal="center" vertical="center"/>
    </xf>
    <xf numFmtId="0" fontId="33" fillId="9" borderId="12" xfId="0" applyFont="1" applyFill="1" applyBorder="1" applyAlignment="1">
      <alignment horizontal="center" vertical="center"/>
    </xf>
    <xf numFmtId="0" fontId="33" fillId="9" borderId="6" xfId="0" applyFont="1" applyFill="1" applyBorder="1" applyAlignment="1">
      <alignment horizontal="center" vertical="center"/>
    </xf>
    <xf numFmtId="0" fontId="21" fillId="0" borderId="1" xfId="0" applyFont="1" applyBorder="1" applyAlignment="1">
      <alignment horizontal="justify" vertical="center" wrapText="1"/>
    </xf>
    <xf numFmtId="0" fontId="21" fillId="0" borderId="11" xfId="0" applyFont="1" applyBorder="1" applyAlignment="1">
      <alignment horizontal="justify" vertical="center" wrapText="1"/>
    </xf>
    <xf numFmtId="0" fontId="21" fillId="17" borderId="1" xfId="0" applyFont="1" applyFill="1" applyBorder="1" applyAlignment="1">
      <alignment horizontal="left" vertical="top" wrapText="1"/>
    </xf>
    <xf numFmtId="0" fontId="21" fillId="17" borderId="11" xfId="0" applyFont="1" applyFill="1" applyBorder="1" applyAlignment="1">
      <alignment horizontal="left" vertical="top" wrapText="1"/>
    </xf>
    <xf numFmtId="0" fontId="25" fillId="6" borderId="1" xfId="0" applyFont="1" applyFill="1" applyBorder="1" applyAlignment="1">
      <alignment horizontal="justify" vertical="center" wrapText="1"/>
    </xf>
    <xf numFmtId="0" fontId="25" fillId="6" borderId="11" xfId="0" applyFont="1" applyFill="1" applyBorder="1" applyAlignment="1">
      <alignment horizontal="justify" vertical="center" wrapText="1"/>
    </xf>
    <xf numFmtId="0" fontId="21" fillId="19" borderId="5" xfId="5" applyFont="1" applyFill="1" applyBorder="1" applyAlignment="1">
      <alignment horizontal="center"/>
    </xf>
    <xf numFmtId="0" fontId="21" fillId="19" borderId="12" xfId="5" applyFont="1" applyFill="1" applyBorder="1" applyAlignment="1">
      <alignment horizontal="center"/>
    </xf>
    <xf numFmtId="0" fontId="21" fillId="19" borderId="6" xfId="5" applyFont="1" applyFill="1" applyBorder="1" applyAlignment="1">
      <alignment horizontal="center"/>
    </xf>
    <xf numFmtId="0" fontId="52" fillId="38" borderId="32" xfId="0" applyFont="1" applyFill="1" applyBorder="1" applyAlignment="1">
      <alignment horizontal="center" vertical="center" wrapText="1"/>
    </xf>
    <xf numFmtId="0" fontId="52" fillId="38" borderId="31" xfId="0" applyFont="1" applyFill="1" applyBorder="1" applyAlignment="1">
      <alignment horizontal="center" vertical="center" wrapText="1"/>
    </xf>
    <xf numFmtId="0" fontId="50" fillId="0" borderId="35" xfId="0" applyFont="1" applyBorder="1" applyAlignment="1">
      <alignment horizontal="center" vertical="center" wrapText="1"/>
    </xf>
    <xf numFmtId="0" fontId="50" fillId="0" borderId="99" xfId="0" applyFont="1" applyBorder="1" applyAlignment="1">
      <alignment horizontal="center" vertical="center" wrapText="1"/>
    </xf>
    <xf numFmtId="0" fontId="50" fillId="0" borderId="34" xfId="0" applyFont="1" applyBorder="1" applyAlignment="1">
      <alignment horizontal="center" vertical="center" wrapText="1"/>
    </xf>
    <xf numFmtId="0" fontId="52" fillId="38" borderId="35" xfId="0" applyFont="1" applyFill="1" applyBorder="1" applyAlignment="1">
      <alignment horizontal="center" vertical="center" wrapText="1"/>
    </xf>
    <xf numFmtId="0" fontId="52" fillId="38" borderId="99" xfId="0" applyFont="1" applyFill="1" applyBorder="1" applyAlignment="1">
      <alignment horizontal="center" vertical="center" wrapText="1"/>
    </xf>
    <xf numFmtId="0" fontId="52" fillId="38" borderId="34" xfId="0" applyFont="1" applyFill="1" applyBorder="1" applyAlignment="1">
      <alignment horizontal="center" vertical="center" wrapText="1"/>
    </xf>
    <xf numFmtId="0" fontId="28" fillId="0" borderId="4" xfId="5" applyFont="1" applyBorder="1" applyAlignment="1">
      <alignment horizontal="center"/>
    </xf>
    <xf numFmtId="0" fontId="28" fillId="27" borderId="1" xfId="5" applyFont="1" applyFill="1" applyBorder="1" applyAlignment="1">
      <alignment horizontal="justify" vertical="center" wrapText="1"/>
    </xf>
    <xf numFmtId="0" fontId="28" fillId="27" borderId="10" xfId="5" applyFont="1" applyFill="1" applyBorder="1" applyAlignment="1">
      <alignment horizontal="justify" vertical="center" wrapText="1"/>
    </xf>
    <xf numFmtId="0" fontId="28" fillId="27" borderId="11" xfId="5" applyFont="1" applyFill="1" applyBorder="1" applyAlignment="1">
      <alignment horizontal="justify" vertical="center" wrapText="1"/>
    </xf>
    <xf numFmtId="0" fontId="23" fillId="0" borderId="1" xfId="5" applyFont="1" applyBorder="1" applyAlignment="1">
      <alignment horizontal="center" vertical="center"/>
    </xf>
    <xf numFmtId="0" fontId="23" fillId="0" borderId="10" xfId="5" applyFont="1" applyBorder="1" applyAlignment="1">
      <alignment horizontal="center" vertical="center"/>
    </xf>
    <xf numFmtId="0" fontId="23" fillId="0" borderId="11" xfId="5" applyFont="1" applyBorder="1" applyAlignment="1">
      <alignment horizontal="center" vertical="center"/>
    </xf>
    <xf numFmtId="0" fontId="28" fillId="19" borderId="4" xfId="5" applyFont="1" applyFill="1" applyBorder="1" applyAlignment="1">
      <alignment horizontal="center"/>
    </xf>
  </cellXfs>
  <cellStyles count="75">
    <cellStyle name="Celda de comprobación" xfId="2" builtinId="23"/>
    <cellStyle name="Excel Built-in Check Cell" xfId="32"/>
    <cellStyle name="Hipervínculo" xfId="1" builtinId="8"/>
    <cellStyle name="Hipervínculo 2" xfId="8"/>
    <cellStyle name="Hipervínculo 3" xfId="22"/>
    <cellStyle name="Hipervínculo 4" xfId="45"/>
    <cellStyle name="Normal" xfId="0" builtinId="0"/>
    <cellStyle name="Normal 10" xfId="5"/>
    <cellStyle name="Normal 11" xfId="46"/>
    <cellStyle name="Normal 11 2" xfId="57"/>
    <cellStyle name="Normal 12" xfId="41"/>
    <cellStyle name="Normal 2" xfId="3"/>
    <cellStyle name="Normal 2 2" xfId="6"/>
    <cellStyle name="Normal 2 3" xfId="18"/>
    <cellStyle name="Normal 2 3 2" xfId="39"/>
    <cellStyle name="Normal 2 3 2 2" xfId="43"/>
    <cellStyle name="Normal 2 3 2 2 2" xfId="59"/>
    <cellStyle name="Normal 2 3 2 2 3" xfId="73"/>
    <cellStyle name="Normal 2 3 3" xfId="52"/>
    <cellStyle name="Normal 2 3 4" xfId="70"/>
    <cellStyle name="Normal 2 4" xfId="24"/>
    <cellStyle name="Normal 2 4 2" xfId="30"/>
    <cellStyle name="Normal 2 4 2 2" xfId="54"/>
    <cellStyle name="Normal 2 4 3" xfId="35"/>
    <cellStyle name="Normal 2 4 4" xfId="42"/>
    <cellStyle name="Normal 2 4 4 2" xfId="58"/>
    <cellStyle name="Normal 2 4 4 3" xfId="72"/>
    <cellStyle name="Normal 2 4 5" xfId="63"/>
    <cellStyle name="Normal 2 5" xfId="48"/>
    <cellStyle name="Normal 2 6" xfId="67"/>
    <cellStyle name="Normal 3" xfId="7"/>
    <cellStyle name="Normal 4" xfId="13"/>
    <cellStyle name="Normal 4 2" xfId="17"/>
    <cellStyle name="Normal 4 2 2" xfId="34"/>
    <cellStyle name="Normal 4 2 3" xfId="38"/>
    <cellStyle name="Normal 4 2 4" xfId="51"/>
    <cellStyle name="Normal 4 2 5" xfId="62"/>
    <cellStyle name="Normal 4 2 6" xfId="69"/>
    <cellStyle name="Normal 4 3" xfId="23"/>
    <cellStyle name="Normal 4 4" xfId="66"/>
    <cellStyle name="Normal 5" xfId="15"/>
    <cellStyle name="Normal 5 2" xfId="26"/>
    <cellStyle name="Normal 5 2 2" xfId="31"/>
    <cellStyle name="Normal 5 2 2 2" xfId="55"/>
    <cellStyle name="Normal 5 2 3" xfId="33"/>
    <cellStyle name="Normal 5 2 4" xfId="61"/>
    <cellStyle name="Normal 5 3" xfId="47"/>
    <cellStyle name="Normal 6" xfId="10"/>
    <cellStyle name="Normal 6 2" xfId="16"/>
    <cellStyle name="Normal 6 2 2" xfId="27"/>
    <cellStyle name="Normal 6 2 2 2" xfId="37"/>
    <cellStyle name="Normal 6 2 2 3" xfId="65"/>
    <cellStyle name="Normal 6 2 3" xfId="50"/>
    <cellStyle name="Normal 7" xfId="20"/>
    <cellStyle name="Normal 8" xfId="21"/>
    <cellStyle name="Normal 9" xfId="12"/>
    <cellStyle name="Normal 9 2" xfId="28"/>
    <cellStyle name="Porcentaje" xfId="14" builtinId="5"/>
    <cellStyle name="Porcentaje 2" xfId="4"/>
    <cellStyle name="Porcentaje 2 2" xfId="19"/>
    <cellStyle name="Porcentaje 2 2 2" xfId="40"/>
    <cellStyle name="Porcentaje 2 2 2 2" xfId="44"/>
    <cellStyle name="Porcentaje 2 2 2 2 2" xfId="60"/>
    <cellStyle name="Porcentaje 2 2 2 2 3" xfId="74"/>
    <cellStyle name="Porcentaje 2 2 3" xfId="53"/>
    <cellStyle name="Porcentaje 2 2 4" xfId="71"/>
    <cellStyle name="Porcentaje 2 3" xfId="25"/>
    <cellStyle name="Porcentaje 2 3 2" xfId="36"/>
    <cellStyle name="Porcentaje 2 3 3" xfId="56"/>
    <cellStyle name="Porcentaje 2 3 4" xfId="64"/>
    <cellStyle name="Porcentaje 2 4" xfId="49"/>
    <cellStyle name="Porcentaje 2 5" xfId="68"/>
    <cellStyle name="Porcentaje 3" xfId="9"/>
    <cellStyle name="Porcentaje 5" xfId="11"/>
    <cellStyle name="Porcentaje 5 2" xfId="29"/>
  </cellStyles>
  <dxfs count="845">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47" Type="http://schemas.openxmlformats.org/officeDocument/2006/relationships/externalLink" Target="externalLinks/externalLink12.xml"/><Relationship Id="rId50" Type="http://schemas.openxmlformats.org/officeDocument/2006/relationships/externalLink" Target="externalLinks/externalLink1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externalLink" Target="externalLinks/externalLink10.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9.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8.xml"/><Relationship Id="rId48" Type="http://schemas.openxmlformats.org/officeDocument/2006/relationships/externalLink" Target="externalLinks/externalLink1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externalLink" Target="externalLinks/externalLink6.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49" Type="http://schemas.openxmlformats.org/officeDocument/2006/relationships/externalLink" Target="externalLinks/externalLink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0"/>
      <c:depthPercent val="100"/>
      <c:rAngAx val="0"/>
      <c:perspective val="6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20000"/>
                  </a:prstClr>
                </a:outerShdw>
              </a:effectLst>
              <a:scene3d>
                <a:camera prst="orthographicFront"/>
                <a:lightRig rig="threePt" dir="t"/>
              </a:scene3d>
              <a:sp3d prstMaterial="matte"/>
            </c:spPr>
            <c:extLst>
              <c:ext xmlns:c16="http://schemas.microsoft.com/office/drawing/2014/chart" uri="{C3380CC4-5D6E-409C-BE32-E72D297353CC}">
                <c16:uniqueId val="{00000001-BE05-45BD-AF98-0C39371ED1F1}"/>
              </c:ext>
            </c:extLst>
          </c:dPt>
          <c:dPt>
            <c:idx val="1"/>
            <c:bubble3D val="0"/>
            <c:spPr>
              <a:solidFill>
                <a:srgbClr val="FFFF00"/>
              </a:solidFill>
              <a:ln>
                <a:noFill/>
              </a:ln>
              <a:effectLst>
                <a:outerShdw blurRad="88900" sx="102000" sy="102000" algn="ctr" rotWithShape="0">
                  <a:prstClr val="black">
                    <a:alpha val="20000"/>
                  </a:prstClr>
                </a:outerShdw>
              </a:effectLst>
              <a:scene3d>
                <a:camera prst="orthographicFront"/>
                <a:lightRig rig="threePt" dir="t"/>
              </a:scene3d>
              <a:sp3d prstMaterial="matte"/>
            </c:spPr>
            <c:extLst>
              <c:ext xmlns:c16="http://schemas.microsoft.com/office/drawing/2014/chart" uri="{C3380CC4-5D6E-409C-BE32-E72D297353CC}">
                <c16:uniqueId val="{00000005-F6D1-4196-8D6A-665026768376}"/>
              </c:ext>
            </c:extLst>
          </c:dPt>
          <c:dPt>
            <c:idx val="2"/>
            <c:bubble3D val="0"/>
            <c:spPr>
              <a:solidFill>
                <a:srgbClr val="FFC000"/>
              </a:solidFill>
              <a:ln>
                <a:noFill/>
              </a:ln>
              <a:effectLst>
                <a:outerShdw blurRad="88900" sx="102000" sy="102000" algn="ctr" rotWithShape="0">
                  <a:prstClr val="black">
                    <a:alpha val="20000"/>
                  </a:prstClr>
                </a:outerShdw>
              </a:effectLst>
              <a:scene3d>
                <a:camera prst="orthographicFront"/>
                <a:lightRig rig="threePt" dir="t"/>
              </a:scene3d>
              <a:sp3d prstMaterial="matte"/>
            </c:spPr>
            <c:extLst>
              <c:ext xmlns:c16="http://schemas.microsoft.com/office/drawing/2014/chart" uri="{C3380CC4-5D6E-409C-BE32-E72D297353CC}">
                <c16:uniqueId val="{00000002-F6D1-4196-8D6A-665026768376}"/>
              </c:ext>
            </c:extLst>
          </c:dPt>
          <c:dPt>
            <c:idx val="3"/>
            <c:bubble3D val="0"/>
            <c:spPr>
              <a:solidFill>
                <a:srgbClr val="FF0000"/>
              </a:solidFill>
              <a:ln>
                <a:noFill/>
              </a:ln>
              <a:effectLst>
                <a:outerShdw blurRad="88900" sx="102000" sy="102000" algn="ctr" rotWithShape="0">
                  <a:prstClr val="black">
                    <a:alpha val="20000"/>
                  </a:prstClr>
                </a:outerShdw>
              </a:effectLst>
              <a:scene3d>
                <a:camera prst="orthographicFront"/>
                <a:lightRig rig="threePt" dir="t"/>
              </a:scene3d>
              <a:sp3d prstMaterial="matte"/>
            </c:spPr>
            <c:extLst>
              <c:ext xmlns:c16="http://schemas.microsoft.com/office/drawing/2014/chart" uri="{C3380CC4-5D6E-409C-BE32-E72D297353CC}">
                <c16:uniqueId val="{00000003-F6D1-4196-8D6A-665026768376}"/>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Hoja4!$N$14:$N$17</c:f>
              <c:strCache>
                <c:ptCount val="4"/>
                <c:pt idx="0">
                  <c:v>Satisfactorio</c:v>
                </c:pt>
                <c:pt idx="1">
                  <c:v>Aceptable</c:v>
                </c:pt>
                <c:pt idx="2">
                  <c:v>Inaceptable</c:v>
                </c:pt>
                <c:pt idx="3">
                  <c:v>Crítico</c:v>
                </c:pt>
              </c:strCache>
            </c:strRef>
          </c:cat>
          <c:val>
            <c:numRef>
              <c:f>Hoja4!$O$14:$O$17</c:f>
              <c:numCache>
                <c:formatCode>General</c:formatCode>
                <c:ptCount val="4"/>
                <c:pt idx="0">
                  <c:v>0</c:v>
                </c:pt>
                <c:pt idx="1">
                  <c:v>9</c:v>
                </c:pt>
                <c:pt idx="2">
                  <c:v>8</c:v>
                </c:pt>
                <c:pt idx="3">
                  <c:v>5</c:v>
                </c:pt>
              </c:numCache>
            </c:numRef>
          </c:val>
          <c:extLst>
            <c:ext xmlns:c16="http://schemas.microsoft.com/office/drawing/2014/chart" uri="{C3380CC4-5D6E-409C-BE32-E72D297353CC}">
              <c16:uniqueId val="{00000000-F6D1-4196-8D6A-665026768376}"/>
            </c:ext>
          </c:extLst>
        </c:ser>
        <c:dLbls>
          <c:dLblPos val="inEnd"/>
          <c:showLegendKey val="0"/>
          <c:showVal val="0"/>
          <c:showCatName val="0"/>
          <c:showSerName val="0"/>
          <c:showPercent val="1"/>
          <c:showBubbleSize val="0"/>
          <c:showLeaderLines val="1"/>
        </c:dLbls>
      </c:pie3DChart>
      <c:spPr>
        <a:noFill/>
        <a:ln>
          <a:noFill/>
        </a:ln>
        <a:effectLst/>
      </c:spPr>
    </c:plotArea>
    <c:legend>
      <c:legendPos val="b"/>
      <c:layout/>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CONTROL PM'!A1"/></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ROL PM'!A1"/></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2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CONTROL PM'!A1"/></Relationships>
</file>

<file path=xl/drawings/_rels/drawing2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CONTROL PM'!A1"/></Relationships>
</file>

<file path=xl/drawings/_rels/drawing2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CONTROL PM'!A1"/></Relationships>
</file>

<file path=xl/drawings/_rels/drawing26.xml.rels><?xml version="1.0" encoding="UTF-8" standalone="yes"?>
<Relationships xmlns="http://schemas.openxmlformats.org/package/2006/relationships"><Relationship Id="rId1"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6.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236934</xdr:colOff>
      <xdr:row>3</xdr:row>
      <xdr:rowOff>202406</xdr:rowOff>
    </xdr:to>
    <xdr:pic>
      <xdr:nvPicPr>
        <xdr:cNvPr id="2" name="Picture 261" descr="escud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998934" cy="65008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23435</xdr:colOff>
      <xdr:row>0</xdr:row>
      <xdr:rowOff>26245</xdr:rowOff>
    </xdr:from>
    <xdr:to>
      <xdr:col>1</xdr:col>
      <xdr:colOff>250709</xdr:colOff>
      <xdr:row>5</xdr:row>
      <xdr:rowOff>301625</xdr:rowOff>
    </xdr:to>
    <xdr:pic>
      <xdr:nvPicPr>
        <xdr:cNvPr id="2" name="1 Imagen">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35" y="26245"/>
          <a:ext cx="1313830" cy="12755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129269</xdr:colOff>
      <xdr:row>0</xdr:row>
      <xdr:rowOff>0</xdr:rowOff>
    </xdr:from>
    <xdr:to>
      <xdr:col>1</xdr:col>
      <xdr:colOff>15876</xdr:colOff>
      <xdr:row>5</xdr:row>
      <xdr:rowOff>122694</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269" y="0"/>
          <a:ext cx="1172482" cy="117044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116568</xdr:colOff>
      <xdr:row>0</xdr:row>
      <xdr:rowOff>59053</xdr:rowOff>
    </xdr:from>
    <xdr:ext cx="1349376" cy="1112715"/>
    <xdr:pic>
      <xdr:nvPicPr>
        <xdr:cNvPr id="2" name="3 Imagen">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568" y="59053"/>
          <a:ext cx="1349376" cy="111271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1</xdr:col>
      <xdr:colOff>101486</xdr:colOff>
      <xdr:row>0</xdr:row>
      <xdr:rowOff>120172</xdr:rowOff>
    </xdr:from>
    <xdr:to>
      <xdr:col>2</xdr:col>
      <xdr:colOff>717498</xdr:colOff>
      <xdr:row>7</xdr:row>
      <xdr:rowOff>24458</xdr:rowOff>
    </xdr:to>
    <xdr:pic>
      <xdr:nvPicPr>
        <xdr:cNvPr id="2" name="3 Imagen">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486" y="120172"/>
          <a:ext cx="1384362" cy="131398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8" y="85727"/>
          <a:ext cx="924832" cy="8634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420840</xdr:colOff>
      <xdr:row>6</xdr:row>
      <xdr:rowOff>28768</xdr:rowOff>
    </xdr:to>
    <xdr:pic>
      <xdr:nvPicPr>
        <xdr:cNvPr id="2" name="3 Imagen">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52022" cy="11127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420840</xdr:colOff>
      <xdr:row>6</xdr:row>
      <xdr:rowOff>48612</xdr:rowOff>
    </xdr:to>
    <xdr:pic>
      <xdr:nvPicPr>
        <xdr:cNvPr id="2" name="3 Imagen">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066272" cy="13611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8" y="85727"/>
          <a:ext cx="924832" cy="8634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3</xdr:col>
      <xdr:colOff>893082</xdr:colOff>
      <xdr:row>3</xdr:row>
      <xdr:rowOff>362870</xdr:rowOff>
    </xdr:to>
    <xdr:pic>
      <xdr:nvPicPr>
        <xdr:cNvPr id="2" name="3 Imagen">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5518" y="85727"/>
          <a:ext cx="886732" cy="8761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116568</xdr:colOff>
      <xdr:row>0</xdr:row>
      <xdr:rowOff>59053</xdr:rowOff>
    </xdr:from>
    <xdr:to>
      <xdr:col>2</xdr:col>
      <xdr:colOff>420840</xdr:colOff>
      <xdr:row>6</xdr:row>
      <xdr:rowOff>28768</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5968" y="59053"/>
          <a:ext cx="1352022" cy="1112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13608</xdr:rowOff>
    </xdr:from>
    <xdr:to>
      <xdr:col>1</xdr:col>
      <xdr:colOff>144900</xdr:colOff>
      <xdr:row>3</xdr:row>
      <xdr:rowOff>136072</xdr:rowOff>
    </xdr:to>
    <xdr:pic>
      <xdr:nvPicPr>
        <xdr:cNvPr id="2" name="Picture 261" descr="escud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3608"/>
          <a:ext cx="1015757" cy="911678"/>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2</xdr:col>
      <xdr:colOff>87994</xdr:colOff>
      <xdr:row>7</xdr:row>
      <xdr:rowOff>207362</xdr:rowOff>
    </xdr:to>
    <xdr:pic>
      <xdr:nvPicPr>
        <xdr:cNvPr id="2" name="3 Imagen">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49376" cy="11071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157390</xdr:colOff>
      <xdr:row>0</xdr:row>
      <xdr:rowOff>86267</xdr:rowOff>
    </xdr:from>
    <xdr:to>
      <xdr:col>1</xdr:col>
      <xdr:colOff>875319</xdr:colOff>
      <xdr:row>6</xdr:row>
      <xdr:rowOff>55982</xdr:rowOff>
    </xdr:to>
    <xdr:pic>
      <xdr:nvPicPr>
        <xdr:cNvPr id="2" name="3 Imagen">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390" y="86267"/>
          <a:ext cx="1359279" cy="111271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a:extLst>
            <a:ext uri="{FF2B5EF4-FFF2-40B4-BE49-F238E27FC236}">
              <a16:creationId xmlns:a16="http://schemas.microsoft.com/office/drawing/2014/main" id="{73D8FD06-E152-47D2-9CE1-970CDBA169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8" y="85727"/>
          <a:ext cx="924832" cy="8634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a:extLst>
            <a:ext uri="{FF2B5EF4-FFF2-40B4-BE49-F238E27FC236}">
              <a16:creationId xmlns:a16="http://schemas.microsoft.com/office/drawing/2014/main" id="{E78A9898-A08F-474E-AA2C-020FAD391D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8" y="85727"/>
          <a:ext cx="924832" cy="86346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a:extLst>
            <a:ext uri="{FF2B5EF4-FFF2-40B4-BE49-F238E27FC236}">
              <a16:creationId xmlns:a16="http://schemas.microsoft.com/office/drawing/2014/main" id="{E78A9898-A08F-474E-AA2C-020FAD391D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8" y="85727"/>
          <a:ext cx="924832" cy="86346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a:extLst>
            <a:ext uri="{FF2B5EF4-FFF2-40B4-BE49-F238E27FC236}">
              <a16:creationId xmlns:a16="http://schemas.microsoft.com/office/drawing/2014/main" id="{E78A9898-A08F-474E-AA2C-020FAD391D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8" y="85727"/>
          <a:ext cx="924832" cy="86346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0</xdr:col>
      <xdr:colOff>114300</xdr:colOff>
      <xdr:row>0</xdr:row>
      <xdr:rowOff>57150</xdr:rowOff>
    </xdr:from>
    <xdr:ext cx="1343025" cy="1114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14300" y="57150"/>
          <a:ext cx="1343025" cy="1114425"/>
        </a:xfrm>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713469</xdr:colOff>
      <xdr:row>6</xdr:row>
      <xdr:rowOff>28768</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84301" cy="107461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571500</xdr:colOff>
      <xdr:row>3</xdr:row>
      <xdr:rowOff>169332</xdr:rowOff>
    </xdr:to>
    <xdr:pic>
      <xdr:nvPicPr>
        <xdr:cNvPr id="2" name="Picture 100" descr="escudo-unicauca-web">
          <a:hlinkClick xmlns:r="http://schemas.openxmlformats.org/officeDocument/2006/relationships" r:id="rId1"/>
          <a:extLst>
            <a:ext uri="{FF2B5EF4-FFF2-40B4-BE49-F238E27FC236}">
              <a16:creationId xmlns:a16="http://schemas.microsoft.com/office/drawing/2014/main" id="{F2398410-6EE5-4B86-9E43-6C95C591B08C}"/>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831850" cy="994832"/>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571500</xdr:colOff>
      <xdr:row>3</xdr:row>
      <xdr:rowOff>169332</xdr:rowOff>
    </xdr:to>
    <xdr:pic>
      <xdr:nvPicPr>
        <xdr:cNvPr id="2" name="Picture 100" descr="escudo-unicauca-web">
          <a:hlinkClick xmlns:r="http://schemas.openxmlformats.org/officeDocument/2006/relationships" r:id="rId1"/>
          <a:extLst>
            <a:ext uri="{FF2B5EF4-FFF2-40B4-BE49-F238E27FC236}">
              <a16:creationId xmlns:a16="http://schemas.microsoft.com/office/drawing/2014/main" id="{F2398410-6EE5-4B86-9E43-6C95C591B08C}"/>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831850" cy="99483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353786</xdr:colOff>
      <xdr:row>0</xdr:row>
      <xdr:rowOff>54430</xdr:rowOff>
    </xdr:from>
    <xdr:to>
      <xdr:col>1</xdr:col>
      <xdr:colOff>429986</xdr:colOff>
      <xdr:row>3</xdr:row>
      <xdr:rowOff>102055</xdr:rowOff>
    </xdr:to>
    <xdr:pic>
      <xdr:nvPicPr>
        <xdr:cNvPr id="2" name="Picture 261" descr="escudo">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3786" y="54430"/>
          <a:ext cx="838200" cy="53340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50646</xdr:colOff>
      <xdr:row>0</xdr:row>
      <xdr:rowOff>46464</xdr:rowOff>
    </xdr:from>
    <xdr:to>
      <xdr:col>0</xdr:col>
      <xdr:colOff>771526</xdr:colOff>
      <xdr:row>1</xdr:row>
      <xdr:rowOff>427</xdr:rowOff>
    </xdr:to>
    <xdr:pic>
      <xdr:nvPicPr>
        <xdr:cNvPr id="2" name="Picture 100" descr="escudo-unicauca-web">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50646" y="46464"/>
          <a:ext cx="720880" cy="506413"/>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77107</xdr:colOff>
      <xdr:row>17</xdr:row>
      <xdr:rowOff>247651</xdr:rowOff>
    </xdr:from>
    <xdr:to>
      <xdr:col>19</xdr:col>
      <xdr:colOff>77107</xdr:colOff>
      <xdr:row>31</xdr:row>
      <xdr:rowOff>6351</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28576</xdr:colOff>
      <xdr:row>0</xdr:row>
      <xdr:rowOff>66675</xdr:rowOff>
    </xdr:from>
    <xdr:to>
      <xdr:col>1</xdr:col>
      <xdr:colOff>427526</xdr:colOff>
      <xdr:row>3</xdr:row>
      <xdr:rowOff>273404</xdr:rowOff>
    </xdr:to>
    <xdr:pic>
      <xdr:nvPicPr>
        <xdr:cNvPr id="2" name="Picture 261" descr="escudo">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6" y="66675"/>
          <a:ext cx="1160950" cy="578204"/>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161924</xdr:colOff>
      <xdr:row>3</xdr:row>
      <xdr:rowOff>161925</xdr:rowOff>
    </xdr:to>
    <xdr:pic>
      <xdr:nvPicPr>
        <xdr:cNvPr id="2" name="Picture 100" descr="escudo-unicauca-web">
          <a:extLst>
            <a:ext uri="{FF2B5EF4-FFF2-40B4-BE49-F238E27FC236}">
              <a16:creationId xmlns:a16="http://schemas.microsoft.com/office/drawing/2014/main" id="{00000000-0008-0000-06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0" y="0"/>
          <a:ext cx="962024" cy="6318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169333</xdr:colOff>
      <xdr:row>4</xdr:row>
      <xdr:rowOff>10582</xdr:rowOff>
    </xdr:to>
    <xdr:pic>
      <xdr:nvPicPr>
        <xdr:cNvPr id="2" name="Picture 100" descr="escudo-unicauca-web">
          <a:extLst>
            <a:ext uri="{FF2B5EF4-FFF2-40B4-BE49-F238E27FC236}">
              <a16:creationId xmlns:a16="http://schemas.microsoft.com/office/drawing/2014/main" id="{00000000-0008-0000-07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1" y="0"/>
          <a:ext cx="931332" cy="658282"/>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xdr:col>
      <xdr:colOff>549430</xdr:colOff>
      <xdr:row>3</xdr:row>
      <xdr:rowOff>144463</xdr:rowOff>
    </xdr:to>
    <xdr:pic>
      <xdr:nvPicPr>
        <xdr:cNvPr id="2" name="Picture 100" descr="escudo-unicauca-web">
          <a:extLst>
            <a:ext uri="{FF2B5EF4-FFF2-40B4-BE49-F238E27FC236}">
              <a16:creationId xmlns:a16="http://schemas.microsoft.com/office/drawing/2014/main" id="{00000000-0008-0000-08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123825" y="123825"/>
          <a:ext cx="720880" cy="5064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2710</xdr:colOff>
      <xdr:row>0</xdr:row>
      <xdr:rowOff>0</xdr:rowOff>
    </xdr:from>
    <xdr:to>
      <xdr:col>1</xdr:col>
      <xdr:colOff>554831</xdr:colOff>
      <xdr:row>2</xdr:row>
      <xdr:rowOff>426983</xdr:rowOff>
    </xdr:to>
    <xdr:pic>
      <xdr:nvPicPr>
        <xdr:cNvPr id="2" name="Picture 100" descr="escudo-unicauca-web">
          <a:hlinkClick xmlns:r="http://schemas.openxmlformats.org/officeDocument/2006/relationships" r:id="rId1"/>
          <a:extLst>
            <a:ext uri="{FF2B5EF4-FFF2-40B4-BE49-F238E27FC236}">
              <a16:creationId xmlns:a16="http://schemas.microsoft.com/office/drawing/2014/main" id="{00000000-0008-0000-0000-00001BA40100}"/>
            </a:ext>
          </a:extLst>
        </xdr:cNvPr>
        <xdr:cNvPicPr>
          <a:picLocks noChangeArrowheads="1"/>
        </xdr:cNvPicPr>
      </xdr:nvPicPr>
      <xdr:blipFill>
        <a:blip xmlns:r="http://schemas.openxmlformats.org/officeDocument/2006/relationships" r:embed="rId2" cstate="print"/>
        <a:srcRect/>
        <a:stretch>
          <a:fillRect/>
        </a:stretch>
      </xdr:blipFill>
      <xdr:spPr bwMode="auto">
        <a:xfrm>
          <a:off x="598023" y="0"/>
          <a:ext cx="552121" cy="78417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45033</xdr:colOff>
      <xdr:row>0</xdr:row>
      <xdr:rowOff>163180</xdr:rowOff>
    </xdr:from>
    <xdr:to>
      <xdr:col>1</xdr:col>
      <xdr:colOff>295460</xdr:colOff>
      <xdr:row>5</xdr:row>
      <xdr:rowOff>174949</xdr:rowOff>
    </xdr:to>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033" y="163180"/>
          <a:ext cx="1002902" cy="10118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UNICAUCA\Downloads\Comisiones%20Acad&#233;mica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UNICAUCA\Downloads\PM%20evaluaci&#243;n%20procesos%20disciplinario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lanes%20de%20Mejoramiento\Evaluaci&#243;n%20docente\Evaluaci&#243;n%20Docent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lanes%20de%20Mejoramiento\Selecci&#243;n%20docente\Selecci&#243;n%20Docen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Users\UNICAUCA\Downloads\PM%20Programas%20Acad&#233;micos\PLAN%20MEJORAMIENTO%20ACREDITACI&#211;N%20SUSCRIPCI&#211;N.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PLANES%20MEJORAMIENTO\VIGENTES%202019\Presupuesto\PLAN%20MEJORAMIENTO%20DEFINITIVO.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HP/Downloads/PDM%20programa%20AUDITOR&#205;AS%20DE%20CALIDAD%20AJUSTAD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NICAUCA/Downloads/Comisiones%20Acad&#233;mic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P/Downloads/Plan%20de%20mejoramiento%20Plan%20de%20Desarrollo%20Institucional%20V.%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aimevillegas/Desktop/OCI%202019/PLANES/Planes%20de%20Mejoramiento/Seguimiento%20Nov/PM%20informes%20de%20gesti&#243;n/Copia%20de%20PM%20INFORME%20GESTI&#211;N%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MIS%20DOCUMENTOS\Desktop\Doc%20VRI\OCI%202019\PLANES\Planes%20de%20Mejoramiento\Seguimiento%20Nov\PM%20informes%20de%20gesti&#243;n\Copia%20de%20PM%20INFORME%20GESTI&#211;N%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rocesos%20disciplinarios\PM%20evaluaci&#243;n%20procesos%20disciplinario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KEVIN%20ROBINSON%20NARV&#193;EZ\KEVIN%20ROBINSON\Andr&#233;s%20Javier%203-sept-2015\Oficina%20Control%20Interno\Planes%20de%20Mejoramiento\Ambiental\Plan%20mejora%20ambiental_20181023%20SUSCRIT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KEVIN%20ROBINSON%20NARV&#193;EZ\KEVIN%20ROBINSON\Andr&#233;s%20Javier%203-sept-2015\Oficina%20Control%20Interno\Planes%20de%20Mejoramiento\Cultura%20y%20bienestar\PLAN%20FINAL%20SUSCRIPCI&#211;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UNICAUCA\Downloads\PLAN%20DE%20MEJORA%20PROVEE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PM Programas Académicos"/>
      <sheetName val="Datos"/>
    </sheetNames>
    <sheetDataSet>
      <sheetData sheetId="0" refreshError="1">
        <row r="11">
          <cell r="A11" t="str">
            <v>Control_Interno</v>
          </cell>
          <cell r="B11" t="str">
            <v>Auditoría Interna</v>
          </cell>
          <cell r="C11" t="str">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ell>
          <cell r="D11" t="str">
            <v>Desconocimiento de la actual política institucional de calidad para la articulación con la cultura de autoevaluación de los programas</v>
          </cell>
        </row>
        <row r="12">
          <cell r="A12" t="str">
            <v>Control_Interno</v>
          </cell>
          <cell r="B12" t="str">
            <v>Auditoría Interna</v>
          </cell>
          <cell r="C12" t="str">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ell>
          <cell r="D12" t="str">
            <v>Se carece de un  instancia responsable de impulsar la acreditación y realizar el seguimiento oportuno a las actividades de acreditación por facultad.</v>
          </cell>
        </row>
        <row r="13">
          <cell r="A13" t="str">
            <v>Control_Interno</v>
          </cell>
          <cell r="B13" t="str">
            <v>Auditoría Interna</v>
          </cell>
          <cell r="C13" t="str">
            <v>La información interna insumo para autoevaluación de los programas no es de fácil accesibilidad, lo cual no facilita fluidez a los procesos</v>
          </cell>
          <cell r="D13" t="str">
            <v xml:space="preserve">No se cuenta con un instrumento de consulta y guía para el desarrollo del proceso de certificación y acreditación de alta calidad. 
</v>
          </cell>
        </row>
        <row r="14">
          <cell r="C14" t="str">
            <v>El procedimiento PE-GS-4-PR-2 V:2, presenta debilidades de documentación que le restan efectividad como guía técnica de operación</v>
          </cell>
        </row>
        <row r="15">
          <cell r="A15" t="str">
            <v>Control_Interno</v>
          </cell>
          <cell r="B15" t="str">
            <v>Auditoría Interna</v>
          </cell>
          <cell r="C15" t="str">
            <v>En la generalidad  los informes de autoevaluación y planes de mejoramiento de los programas académicos no se socializan</v>
          </cell>
          <cell r="D15" t="str">
            <v>Baja participación de resultados de los procesos de acreditación y certificación a los los universitarios interesados. 
No se programan espacios para la socialización de los informes de autoevaluación y planes de mejora al interior de las facultades.</v>
          </cell>
        </row>
        <row r="16">
          <cell r="A16" t="str">
            <v>Control_Interno</v>
          </cell>
          <cell r="B16" t="str">
            <v>Auditoría Interna</v>
          </cell>
          <cell r="C16" t="str">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ell>
          <cell r="D16" t="str">
            <v>Formulación de planes sin sujeción a los  criterios metodológicos y de viabilidad.</v>
          </cell>
        </row>
        <row r="17">
          <cell r="A17" t="str">
            <v>Control_Interno</v>
          </cell>
          <cell r="B17" t="str">
            <v>Auditoría Interna</v>
          </cell>
          <cell r="C17" t="str">
            <v>La gestión del riesgo no considera los eventos adversos a los procesos misionales y estratégicos, frente a la acreditación de programas y la Acreditación Institucional</v>
          </cell>
          <cell r="D17" t="str">
            <v xml:space="preserve">En el desarrollo de los procesos de certificación y acreditación de alta calidad, no  considera la gestión del riesgo como aspecto relevante para el cumplimiento de sus objetivos. </v>
          </cell>
        </row>
        <row r="19">
          <cell r="A19" t="str">
            <v>Control_Interno</v>
          </cell>
          <cell r="B19" t="str">
            <v>Auditoría Interna</v>
          </cell>
          <cell r="C19" t="str">
            <v xml:space="preserve">La gestión documental de los procesos de autoevaluación presenta  vulnerabilidad frente a la administración de los tipos documentales y a la información que contienen  </v>
          </cell>
          <cell r="D19" t="str">
            <v xml:space="preserve">Faltan directrices sobre el archivo de los tipos documentales que resulten de los procesos de autoevaluación y mejora. </v>
          </cell>
        </row>
      </sheetData>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s>
    <sheetDataSet>
      <sheetData sheetId="0" refreshError="1">
        <row r="11">
          <cell r="E11" t="str">
            <v xml:space="preserve">Revisar y ajustar el  procedimiento "Elaboracion del Presupuesto Universitario" codigo:PE-GE-2,2-PR-6
conforme a la normatividad vigente
</v>
          </cell>
          <cell r="F11" t="str">
            <v xml:space="preserve">
Revisar, ajustar, socializar e implementar  el procedimiento.</v>
          </cell>
          <cell r="H11" t="str">
            <v>Procedimiento aprobado y ajustado</v>
          </cell>
        </row>
        <row r="12">
          <cell r="D12" t="str">
            <v>Los procedimientos  no guían la  Elaboracion del Presupuesto Universitario, ni se integra con los sistemas de información financiera</v>
          </cell>
          <cell r="E12" t="str">
            <v>Integrar al ciclo presupuestal los sistemas Institucionales proveedores  de información.</v>
          </cell>
          <cell r="F12" t="str">
            <v xml:space="preserve">Habilitar opciones de consulta y permisos al  sistema de información Financiero y aplicativos que suministren información para la planeación económica.
</v>
          </cell>
          <cell r="H12" t="str">
            <v>Sistema de información habilitado</v>
          </cell>
        </row>
        <row r="13">
          <cell r="D13" t="str">
            <v>Para la programacion presupuestal no se realizó un analisis para la identificación y evaluación de los riesgos de gestión y sus acciones de control</v>
          </cell>
          <cell r="E13" t="str">
            <v>Hacer el análisis para determinar los posibles riesgos de gestión para la programacion presupuestal, de acuerdo a la metodologia vigente para la administracion del riesgo.</v>
          </cell>
          <cell r="F13" t="str">
            <v xml:space="preserve">Levantar la Matriz de de Riesgos de Gestión, de acuerdo a  metodología implementada.
</v>
          </cell>
          <cell r="H13" t="str">
            <v xml:space="preserve">
Mapa de riesgos elaborado</v>
          </cell>
        </row>
        <row r="14">
          <cell r="D14" t="str">
            <v xml:space="preserve">
El  documento acta no tiene una revisión técnica previa a su formalización sobre el asunto  y decisiones de las reuniones del COUNFIS.</v>
          </cell>
          <cell r="E14" t="str">
            <v xml:space="preserve">
Implementar acciones para el registro exacto de las decisiones  que en materia económica profiiera el COUNFIS .
</v>
          </cell>
          <cell r="F14" t="str">
            <v xml:space="preserve">
Designar el responsable para la revisión de las actas del COUNFIS.</v>
          </cell>
          <cell r="H14" t="str">
            <v xml:space="preserve">Acta  con registros del control </v>
          </cell>
        </row>
        <row r="15">
          <cell r="D15" t="str">
            <v xml:space="preserve">  Parametrización no ajustada en el sistema financiero - módulo    presupuesto/modificaciones presupuestales , de acuerdo   a la información contenida en los actos administrativos.</v>
          </cell>
          <cell r="E15" t="str">
            <v xml:space="preserve">Constatar la exactitud de la información del módulo -modificaciones presupuestales del sistema financiero. </v>
          </cell>
          <cell r="F15" t="str">
            <v>Revisar através del reporte financiero  la congruencia de la información registrada en el sistema en cada documento ingresado.</v>
          </cell>
          <cell r="H15" t="str">
            <v xml:space="preserve">Registro de reportes de movimientos -módulo modificaciones presupuestales </v>
          </cell>
        </row>
        <row r="16">
          <cell r="D16" t="str">
            <v xml:space="preserve">
Falencias en la documentación del  Procedimiento Modificaciones Presupuestales Código: PA-GA-5.2-PR-8 V: 5, especialmente  actividad # 11 
 </v>
          </cell>
          <cell r="E16" t="str">
            <v xml:space="preserve">
Actualizar el procedimiento Modificaciones Presupuestales Código: PA-GA-5.2-PR-8 V: 5.</v>
          </cell>
          <cell r="F16" t="str">
            <v>Revisar  y adecuar las actividades y los controles que integran el procedimiento Modificaciones Presupuestales Código: PA-GA-5.2-PR-8 V: 5.</v>
          </cell>
          <cell r="H16" t="str">
            <v xml:space="preserve">
Procedimiento ajustado</v>
          </cell>
        </row>
        <row r="17">
          <cell r="D17" t="str">
            <v xml:space="preserve">Campos netamente informativos sin efecto contable  presupuestal y/o tesoral
</v>
          </cell>
          <cell r="E17" t="str">
            <v xml:space="preserve">Registrar la información en el sistema financiero,  conforme a los soportes que lo autorizan   </v>
          </cell>
          <cell r="F17" t="str">
            <v xml:space="preserve">Identificar la información completa: fuente de financiación, periodos,  y destinación de los recursos, para el registro en el sistema financiero - módulo tesorería  según los soportes que lo  autorizan.
</v>
          </cell>
          <cell r="H17" t="str">
            <v xml:space="preserve">Porcentaje
</v>
          </cell>
        </row>
        <row r="18">
          <cell r="D18" t="str">
            <v>No se programó en el Plan Anual Mensualizado de Caja el pago proporcional del aporte a la unidad 03- Pensiones, para la vigencia</v>
          </cell>
          <cell r="E18" t="str">
            <v xml:space="preserve">Programar en el Plan Anual Mensualizado de Caja,  el traslado de Unidad 01 - Gestión General a Unidad 03 - Fondo Pensional, de los recursos de funcionamiento, provencientes de la Nación </v>
          </cell>
          <cell r="F18" t="str">
            <v>Mensualizar la transferencia de recursos a favor de la unidad 03 -Fondo Pensional,  de acuerdo al porcentaje de recaudo efectivo de los aportes de funcionamiento</v>
          </cell>
          <cell r="H18" t="str">
            <v>Acto administrativo aprobatorio del PAC</v>
          </cell>
        </row>
        <row r="19">
          <cell r="D19" t="str">
            <v>Ingreso de información de solicitudes agrupadas en un solo documento de ajuste presupuestal</v>
          </cell>
          <cell r="E19" t="str">
            <v>Registrar la Información precisa y diligenciar todos y cada uno de los campos requeridos por el sistema financiero.</v>
          </cell>
          <cell r="F19" t="str">
            <v>Realizar un registro por cada tercero en el sistema financiero.</v>
          </cell>
          <cell r="H19" t="str">
            <v xml:space="preserve">Porcentaje
</v>
          </cell>
        </row>
        <row r="20">
          <cell r="D20" t="str">
            <v xml:space="preserve">Errores de técnica jurídica en la elaboración de los actos administrativos </v>
          </cell>
          <cell r="E20" t="str">
            <v>Determinar los referentes mínimos aplicables  a los actos  a los actos administrativos  del Programa Anual de Caja (PAC) para garantizar  la debida interpretación, aplicación y control.</v>
          </cell>
          <cell r="F20" t="str">
            <v>Definir  los elementos mínimos constitutivos en la proyección del acto administrativo.</v>
          </cell>
          <cell r="H20" t="str">
            <v>Elementos definidos</v>
          </cell>
        </row>
        <row r="21">
          <cell r="D21">
            <v>0</v>
          </cell>
          <cell r="E21">
            <v>0</v>
          </cell>
          <cell r="F21" t="str">
            <v>Aplicar los elementos mínimos constitutivos en la prooyección del acto administrativo.</v>
          </cell>
          <cell r="H21" t="str">
            <v>Elementos aplicados al proyecto de acto administrativo</v>
          </cell>
        </row>
        <row r="22">
          <cell r="D22">
            <v>0</v>
          </cell>
          <cell r="E22">
            <v>0</v>
          </cell>
          <cell r="F22" t="str">
            <v xml:space="preserve">Verificar la aplicación de elementos mínimos al contenido del proyecto del acto administrativo </v>
          </cell>
          <cell r="H22" t="str">
            <v>Proyecto de acto administrativo revisado</v>
          </cell>
        </row>
        <row r="23">
          <cell r="F23" t="str">
            <v>Designar un responsable para el seguimiento a la ejecución del gasto y genere las alertas respectivas.</v>
          </cell>
          <cell r="H23" t="str">
            <v>Responsable designado</v>
          </cell>
        </row>
        <row r="24">
          <cell r="F24" t="str">
            <v>Gestionar la incorporación del módulo PAC al sistema financiero.</v>
          </cell>
          <cell r="H24" t="str">
            <v>Resgistro de la solicitud</v>
          </cell>
        </row>
      </sheetData>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Formulación PlanMejora"/>
      <sheetName val="Form. Accion Correctiva (1)"/>
      <sheetName val="Form. Accion Correctiva (14)"/>
      <sheetName val="Form. Accion Correctiva (8)"/>
      <sheetName val="Form. Accion Correctiva (11)"/>
      <sheetName val="Form. Accion Correctiva (9)"/>
      <sheetName val="Form. Accion Correctiva (7)"/>
      <sheetName val="Form. Accion Correctiva (10)"/>
      <sheetName val="Form. Accion Correctiva (5)"/>
      <sheetName val="Form. Accion Correctiva (12)"/>
      <sheetName val="Hoja1"/>
    </sheetNames>
    <sheetDataSet>
      <sheetData sheetId="0"/>
      <sheetData sheetId="1">
        <row r="12">
          <cell r="C12" t="str">
            <v>Armonizar su identificación entre las recomendaciones del numeral 5.3 y los conceptos técnicos de la MARUC, con enfoque a su real aseguramiento (RIESGOS)</v>
          </cell>
        </row>
        <row r="13">
          <cell r="C13" t="str">
            <v>El procedimiento PE-GS-2.2.1-PR-5 no prevé la verificación que corresponde al Programa y a los planes de auditoría individuales, en los términos de los numerales 5.6 y 5.7 relacionados con el seguimiento, revisión y mejora del programa de auditoría, con lo que no existen elementos que conduzcan a determinar su efectividad.</v>
          </cell>
        </row>
        <row r="14">
          <cell r="C14" t="str">
            <v>Respecto de la implementación del numeral 5.4.1 “roles y responsabilidades de las personas responsables de la gestión del programa de auditoría”, el procedimiento PEGS-2.2.1-PR-5 fija exclusivamente como responsables de la planificación del programa al Director y equipo del CGCAI, y no se involucran los universitarios que reúnan el conocimiento y las competencias como lo establece el numeral 5.4.2. “competencia de las personas responsables de la gestión del programa de auditoría.
La aprobación del Programa no surte trámite por el Equipo Coordinador MECI – CALIDAD, hoy Comité Institucional de Gestión del Desempeño y de Control Interno</v>
          </cell>
        </row>
        <row r="15">
          <cell r="C15" t="str">
            <v xml:space="preserve">En el procedimiento PE-GS-2.2.1-PR-5 no se prevén controles de verificación a la formulación de los planes de mejoramiento.
Concretar el control frente a su periodicidad, responsable y metodología. El CGACI informó que el control aplica exclusivamente sobre la programación formal.  
De las (48) auditorías internas de calidad, practicadas y evidenciadas en la vigencia 2019, se observó la formulación de treinta y siete (37) planes de mejoramiento.
Del proceso Gestión de la Calidad no registra la misma No conformidad concluida en el informe individual de auditoría. Vr.gr El informe identifica el numeral 4.2 y el PM y en cambio se consigna el numeral 4.1.  
No identifican causas. Vr. gr. Programa en Música Instrumental, Maestría en Estudios Interdisciplinarios, Programa en Historia e Ingeniería en Automática Industrial. Identifican causas sin considerar el anexo metodológico. Asimila el análisis causal de la NC N°3 como justificación al incumplimiento del requisito.  La causa identificada para la NC del PM de la Secretaría General no guarda coherencia con la descripción del hallazgo.  El del Programa de Licenciatura en Música equipara la causa como servicio no conforme.  Se determinan proyectos o acciones que al carecer de análisis causal no guardan correspondencia directa con la NC. Vr. gr Programa en Música Instrumental, Maestría en Estudios Interdisciplinarios, Programa en Historia e Ingeniería en Automática Industrial. Los de los Programas de Maestría en Estudios Interdisciplinarios e Ingeniería en Automática Industrial no describen cómo se va a hacer el tratamiento para los hallazgos de auditoria, y en su lugar registran justificaciones o avances respecto de sus procesos.  
El PM del Programa en Historia no determina actividad para el hallazgo 
8.3.4. Se designa la responsabilidad a título personal y no al cargo del responsable funcionalmente
</v>
          </cell>
        </row>
        <row r="16">
          <cell r="C16" t="str">
            <v xml:space="preserve">El 42% de los Planes individuales de auditoría repite el objetivo global del Programa de auditoría, omitiendo la definición del objetivo individual.
El 98% de los Planes individuales de auditoría no delimitan la amplitud de la auditoría a partir de los factores definidos en el numeral 5.5.2. “definición de los objetivos, el alcance y los criterios para una auditoría individual” 
El 19% de los Planes individuales de auditoría definen el alcance con el nombre del proceso o subproceso auditado.
Sin enunciar los riesgos del proceso o programa.
Se definen a criterio del auditor como resultado de la falta de especificidad en la determinación del alcance del plan individual de auditoría.
Catorce (14) informes no determinan el grado de cumplimiento del objetivo y de los criterios propuestos.
Dieciséis (16) informes determinan parcialmente el grado de cumplimiento del objetivo y de los criterios propuestos. 
Diecisiete (17) informes si determinan el grado de cumplimiento del objetivo y de los criterios propuestos. 
Sin conclusiones el informe del Programa de Fisioterapia.  </v>
          </cell>
        </row>
        <row r="17">
          <cell r="C17" t="str">
            <v xml:space="preserve">En el seguimiento de la vigencia 2019 se conoció por la OCI el proyecto de guía metodológica para el desarrollo de las auditorías internas de calidad, de la que no se logró corroborar su aprobación, publicación e implementación. Su contenido no evidencia la previsión de criterios para formulación del programa de auditorías. </v>
          </cell>
        </row>
        <row r="18">
          <cell r="C18" t="str">
            <v xml:space="preserve">El formato PE-GS-2.2.1-FOR-16 “Informe Consolidado Auditorías Internas de Calidad” presenta una descripción diferente del alcance definido en el programa de auditoría.
El control aplicado por el CGCAI registrado en el formato PE-GS-2.2.1-FOR-16, consolida los hallazgos individuales y algunas conclusiones que no referencian el resultado del objetivo del Programa de Auditoría y el cumplimiento de sus criterios.  </v>
          </cell>
        </row>
        <row r="19">
          <cell r="C19" t="str">
            <v>El Programa de Derecho no gestiona la mejora de sus No Conformidades, y el Centro de Posgrados y Gestión de Medios Bibliográficos no prevén acciones para aplicar sus Oportunidades de Mejora</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PDI nuevo"/>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row r="9">
          <cell r="A9" t="str">
            <v>Fecha evaluación</v>
          </cell>
          <cell r="C9" t="str">
            <v>01 de septiembre del 2020</v>
          </cell>
        </row>
        <row r="10">
          <cell r="A10" t="str">
            <v>Fecha suscripción del Plan</v>
          </cell>
          <cell r="C10" t="str">
            <v>03 de noviembre del 2020</v>
          </cell>
        </row>
        <row r="14">
          <cell r="A14" t="str">
            <v>Control Interno</v>
          </cell>
        </row>
        <row r="15">
          <cell r="A15" t="str">
            <v>Control Interno</v>
          </cell>
        </row>
        <row r="16">
          <cell r="A16" t="str">
            <v>Control Interno</v>
          </cell>
        </row>
        <row r="17">
          <cell r="A17" t="str">
            <v>Control Interno</v>
          </cell>
        </row>
        <row r="18">
          <cell r="A18" t="str">
            <v>Control Interno</v>
          </cell>
        </row>
        <row r="19">
          <cell r="A19" t="str">
            <v>Control Interno</v>
          </cell>
        </row>
        <row r="20">
          <cell r="A20" t="str">
            <v>Control Interno</v>
          </cell>
        </row>
        <row r="21">
          <cell r="A21" t="str">
            <v>Control Interno</v>
          </cell>
        </row>
        <row r="22">
          <cell r="A22" t="str">
            <v>Control Interno</v>
          </cell>
        </row>
        <row r="23">
          <cell r="A23" t="str">
            <v>Control Interno</v>
          </cell>
        </row>
        <row r="24">
          <cell r="A24" t="str">
            <v>Control Interno</v>
          </cell>
        </row>
        <row r="25">
          <cell r="A25" t="str">
            <v>Control Interno</v>
          </cell>
        </row>
        <row r="26">
          <cell r="A26" t="str">
            <v>Control Interno</v>
          </cell>
        </row>
        <row r="27">
          <cell r="A27" t="str">
            <v>Control Interno</v>
          </cell>
        </row>
        <row r="28">
          <cell r="A28" t="str">
            <v>Control Interno</v>
          </cell>
        </row>
        <row r="29">
          <cell r="A29" t="str">
            <v>Control Interno</v>
          </cell>
        </row>
      </sheetData>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efreshError="1">
        <row r="12">
          <cell r="A12" t="str">
            <v>Control Interno</v>
          </cell>
          <cell r="B12" t="str">
            <v xml:space="preserve">Organización, Gestión y  Administración </v>
          </cell>
          <cell r="C12" t="str">
            <v>Inexistencia de pautas, directrices o instructivos para la clara identificación de los logros, principales indicadores y retos, con lo cual se informaron por algunas dependencias conforme a su libre interpretación; sin consolidación de datos y análisis descriptivo para facilitar el entendimiento de las partes interesadas; con duplicidad y saturación de contenidos; retos sin correspondencia con lo esperado al 2019.</v>
          </cell>
          <cell r="D12" t="str">
            <v>Debilidades en la estructura de la plantilla enviada para diligenciamiento del informe de gestión por dependencias y facultades 
Falta de comunicación entre las dependencias para aclarar dudas acerca de las pautas y directrices solicitados en los instructivos o plantillas de informes de gestión.</v>
          </cell>
          <cell r="E12" t="str">
            <v>Modificación de las herramientas para la identificación de logros, indicadores, y retos en los informes de gestión de los procesos de la Universidad del Cauca.</v>
          </cell>
          <cell r="F12" t="str">
            <v xml:space="preserve">Elaborar  un instructivo o plantilla que describa pautas y directirces para el diligenciamiento de los informes de gestión de los procesos universitarios
Acompañar en el proceso de diligenciamiento de los informes de gestión a través de flujos permanentes de comunicación con las personas encargadas de cada dependencia </v>
          </cell>
          <cell r="H12" t="str">
            <v>Instrcutivo o plantilla elaborada
con estrategias de acompañamiento definidas.</v>
          </cell>
          <cell r="I12">
            <v>1</v>
          </cell>
        </row>
        <row r="13">
          <cell r="A13" t="str">
            <v>Control Interno</v>
          </cell>
          <cell r="B13" t="str">
            <v xml:space="preserve">Organización, Gestión y  Administración </v>
          </cell>
          <cell r="C13" t="str">
            <v>El documento base para la Rendición de Cuentas de la vigencia 2018, no informa los resultados globales de la gestión universitaria, para la toma de decisiones a partir de los informes individuales de las dependencias, los cuales, en su mayoría, presentan debilidades e inconsistencias en la identificación de los principales logros, indicadores y retos que responden al Plan estratégico institucional.</v>
          </cell>
          <cell r="D13" t="str">
            <v>Debilidades en la estructuración de la presentación de los informes de gestión debido a que no esta alineado al manual único de Rendición de Cuentas vigente.</v>
          </cell>
          <cell r="E13" t="str">
            <v>Modificación de la plantilla del informe gestión conforme a los lineamientos establecidos en el  manual único de Rendición de Cuentas vigente.</v>
          </cell>
          <cell r="F13" t="str">
            <v xml:space="preserve">Ajustar instructivo o plantilla de presentación de informes  con los lineamietos establecidos en el  manual único de Rendición de Cuentas vigente, articuladas con las estrategias institucionales que permitan visualizar la gestión universitaria de una manera mas clara. </v>
          </cell>
          <cell r="H13" t="str">
            <v>Plantilla de informe de gestión</v>
          </cell>
          <cell r="I13">
            <v>1</v>
          </cell>
        </row>
        <row r="14">
          <cell r="A14" t="str">
            <v>Control Interno</v>
          </cell>
          <cell r="B14" t="str">
            <v xml:space="preserve">Organización, Gestión y  Administración </v>
          </cell>
          <cell r="C14" t="str">
            <v>El procedimiento PE-GE-2.2-PR-5 documentado para la rendición del informe de gestión, no contiene las actividades de operación y puntos de control mínimos para el cumplimiento de su objetivo, por lo que se presentan deficiencias en su consolidación, estructuración e imprecisiones que afectan la calidad de la información.</v>
          </cell>
          <cell r="D14" t="str">
            <v>Desarticulación del procedimiento PE-GE-2,2-PR 5   con los lineamientos normativos  del  manual único de Rencición de Cuentas vigente.</v>
          </cell>
          <cell r="E14" t="str">
            <v>Modificar el procedimiento de acuerdo a los lineamientos  normativos  del  manual único de Rencición de Cuentas vigente.</v>
          </cell>
          <cell r="F14" t="str">
            <v>Articular el procedimiento PE-GE-2,2-PR 5 con los lineamientos normativos  del  manual único de Rencición de Cuentas vigente, que permita cumplir el objetivo con calidad en la información.</v>
          </cell>
          <cell r="H14" t="str">
            <v xml:space="preserve">Procedimiento modificado  y públicado en el programa LVMEN </v>
          </cell>
          <cell r="I14">
            <v>1</v>
          </cell>
        </row>
        <row r="15">
          <cell r="A15" t="str">
            <v>Control Interno</v>
          </cell>
          <cell r="B15" t="str">
            <v xml:space="preserve">Organización, Gestión y  Administración </v>
          </cell>
          <cell r="C15" t="str">
            <v xml:space="preserve">El contenido del informe de gestión limita su alcance a los grupos internos de la Universidad, toda vez que no se apoya en suficientes análisis que faciliten su valoración y comprensión por agentes externos.  </v>
          </cell>
          <cell r="D15" t="str">
            <v xml:space="preserve">Ausencia de los siguientes lineamientos normativos  del  manual único de Rencición de Cuentas vigente.
1. presupuesto
2. cumplimiento de metas
3. gestión
4. contratación 
5. impactos de la gestión
6.Acciones de mejoramiento de la entidad.
</v>
          </cell>
          <cell r="E15" t="str">
            <v xml:space="preserve">Incorporar los lineamientos normativos  del  manual único de Rencición de Cuentas vigente a los informes de gestión 
</v>
          </cell>
          <cell r="I15">
            <v>1</v>
          </cell>
        </row>
      </sheetData>
      <sheetData sheetId="1" refreshError="1"/>
      <sheetData sheetId="2" refreshError="1"/>
      <sheetData sheetId="3" refreshError="1">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ow r="12">
          <cell r="A12" t="str">
            <v>Control Interno</v>
          </cell>
        </row>
      </sheetData>
      <sheetData sheetId="1"/>
      <sheetData sheetId="2"/>
      <sheetData sheetId="3">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Hoja1"/>
      <sheetName val="Formulación PlanMejora"/>
      <sheetName val="Correcciones"/>
      <sheetName val="Seguimiento PlandeMejor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19.bin"/><Relationship Id="rId4"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0.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8" Type="http://schemas.openxmlformats.org/officeDocument/2006/relationships/hyperlink" Target="http://www.unicauca.edu.co/versionP/documentos/comunicados/comunicado-sobre-firma-yo-suscripci%C3%B3n-en-documentos-institucionales-con-la-menci%C3%B3n-del-cargo-corr" TargetMode="External"/><Relationship Id="rId13" Type="http://schemas.openxmlformats.org/officeDocument/2006/relationships/hyperlink" Target="https://drive.google.com/file/d/1JlkdfhozNidc8T1MKfUP3e5s9cJglO9f/view?usp=sharing" TargetMode="External"/><Relationship Id="rId18" Type="http://schemas.openxmlformats.org/officeDocument/2006/relationships/hyperlink" Target="https://drive.google.com/file/d/1z0dtt2XbCbygBe0qZCCAQA8-UUK5s96Z/view?usp=sharing" TargetMode="External"/><Relationship Id="rId26" Type="http://schemas.openxmlformats.org/officeDocument/2006/relationships/drawing" Target="../drawings/drawing22.xml"/><Relationship Id="rId3" Type="http://schemas.openxmlformats.org/officeDocument/2006/relationships/hyperlink" Target="https://drive.google.com/file/d/1gGMLeU8SuddQr7iNNlflxKTvagma0ScD/view?usp=sharing" TargetMode="External"/><Relationship Id="rId21" Type="http://schemas.openxmlformats.org/officeDocument/2006/relationships/hyperlink" Target="https://drive.google.com/file/d/1DoU7p8EmM7k63KzUv4eorgHkBQl75Cim/view?usp=sharing" TargetMode="External"/><Relationship Id="rId7" Type="http://schemas.openxmlformats.org/officeDocument/2006/relationships/hyperlink" Target="http://www.unicauca.edu.co/versionP/documentos/comunicados/comunicado-sobre-firma-yo-suscripci%C3%B3n-en-documentos-institucionales-con-la-menci%C3%B3n-del-cargo-corr" TargetMode="External"/><Relationship Id="rId12" Type="http://schemas.openxmlformats.org/officeDocument/2006/relationships/hyperlink" Target="http://www.unicauca.edu.co/versionP/documentos/comunicados/comunicado-sobre-firma-yo-suscripci%C3%B3n-en-documentos-institucionales-con-la-menci%C3%B3n-del-cargo-corr" TargetMode="External"/><Relationship Id="rId17" Type="http://schemas.openxmlformats.org/officeDocument/2006/relationships/hyperlink" Target="https://drive.google.com/file/d/1z0dtt2XbCbygBe0qZCCAQA8-UUK5s96Z/view?usp=sharing" TargetMode="External"/><Relationship Id="rId25" Type="http://schemas.openxmlformats.org/officeDocument/2006/relationships/printerSettings" Target="../printerSettings/printerSettings21.bin"/><Relationship Id="rId2" Type="http://schemas.openxmlformats.org/officeDocument/2006/relationships/hyperlink" Target="https://drive.google.com/file/d/1rtRwkKVFg_yIpda5kvH8wQ1RorYADi4G/view?usp=sharing" TargetMode="External"/><Relationship Id="rId16" Type="http://schemas.openxmlformats.org/officeDocument/2006/relationships/hyperlink" Target="https://drive.google.com/file/d/1z0dtt2XbCbygBe0qZCCAQA8-UUK5s96Z/view?usp=sharing" TargetMode="External"/><Relationship Id="rId20" Type="http://schemas.openxmlformats.org/officeDocument/2006/relationships/hyperlink" Target="https://drive.google.com/file/d/1z7UfiV8QD5KLZ5t0yGytLEVCYWGoCCXZ/view?usp=sharing" TargetMode="External"/><Relationship Id="rId1" Type="http://schemas.openxmlformats.org/officeDocument/2006/relationships/hyperlink" Target="https://drive.google.com/file/d/1PhWOK_b687F0UzWHejDStaAHvXrhlCKu/view?usp=sharing" TargetMode="External"/><Relationship Id="rId6" Type="http://schemas.openxmlformats.org/officeDocument/2006/relationships/hyperlink" Target="https://drive.google.com/file/d/1xksKJ3tlGq5DNmOiP8jdR6Ku-Xdcp4I7/view?usp=sharing" TargetMode="External"/><Relationship Id="rId11" Type="http://schemas.openxmlformats.org/officeDocument/2006/relationships/hyperlink" Target="http://www.unicauca.edu.co/versionP/documentos/comunicados/comunicado-sobre-firma-yo-suscripci%C3%B3n-en-documentos-institucionales-con-la-menci%C3%B3n-del-cargo-corr" TargetMode="External"/><Relationship Id="rId24" Type="http://schemas.openxmlformats.org/officeDocument/2006/relationships/hyperlink" Target="https://drive.google.com/file/d/1OBj21zhiKTCv611egYl1Gd36XhD5pvc6/view?usp=sharing" TargetMode="External"/><Relationship Id="rId5" Type="http://schemas.openxmlformats.org/officeDocument/2006/relationships/hyperlink" Target="https://drive.google.com/file/d/1xksKJ3tlGq5DNmOiP8jdR6Ku-Xdcp4I7/view?usp=sharing" TargetMode="External"/><Relationship Id="rId15" Type="http://schemas.openxmlformats.org/officeDocument/2006/relationships/hyperlink" Target="https://drive.google.com/file/d/1z0dtt2XbCbygBe0qZCCAQA8-UUK5s96Z/view?usp=sharing" TargetMode="External"/><Relationship Id="rId23" Type="http://schemas.openxmlformats.org/officeDocument/2006/relationships/hyperlink" Target="https://drive.google.com/file/d/12gYOe1xeVj-VrFByGT0aklDhNm20tOdA/view?usp=sharing" TargetMode="External"/><Relationship Id="rId28" Type="http://schemas.openxmlformats.org/officeDocument/2006/relationships/comments" Target="../comments22.xml"/><Relationship Id="rId10" Type="http://schemas.openxmlformats.org/officeDocument/2006/relationships/hyperlink" Target="http://www.unicauca.edu.co/versionP/documentos/comunicados/comunicado-sobre-firma-yo-suscripci%C3%B3n-en-documentos-institucionales-con-la-menci%C3%B3n-del-cargo-corr" TargetMode="External"/><Relationship Id="rId19" Type="http://schemas.openxmlformats.org/officeDocument/2006/relationships/hyperlink" Target="https://drive.google.com/file/d/1z0dtt2XbCbygBe0qZCCAQA8-UUK5s96Z/view?usp=sharing" TargetMode="External"/><Relationship Id="rId4" Type="http://schemas.openxmlformats.org/officeDocument/2006/relationships/hyperlink" Target="https://drive.google.com/file/d/1xksKJ3tlGq5DNmOiP8jdR6Ku-Xdcp4I7/view?usp=sharing" TargetMode="External"/><Relationship Id="rId9" Type="http://schemas.openxmlformats.org/officeDocument/2006/relationships/hyperlink" Target="http://www.unicauca.edu.co/versionP/documentos/comunicados/comunicado-sobre-firma-yo-suscripci%C3%B3n-en-documentos-institucionales-con-la-menci%C3%B3n-del-cargo-corr" TargetMode="External"/><Relationship Id="rId14" Type="http://schemas.openxmlformats.org/officeDocument/2006/relationships/hyperlink" Target="https://drive.google.com/file/d/1z0dtt2XbCbygBe0qZCCAQA8-UUK5s96Z/view?usp=sharing" TargetMode="External"/><Relationship Id="rId22" Type="http://schemas.openxmlformats.org/officeDocument/2006/relationships/hyperlink" Target="https://drive.google.com/file/d/19dhdJhG_zlIoJuxWIbmRfDqbDNWi8Jjz/view?usp=sharing" TargetMode="External"/><Relationship Id="rId27" Type="http://schemas.openxmlformats.org/officeDocument/2006/relationships/vmlDrawing" Target="../drawings/vmlDrawing22.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2.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3.bin"/><Relationship Id="rId4" Type="http://schemas.openxmlformats.org/officeDocument/2006/relationships/comments" Target="../comments2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4.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5.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6.bin"/><Relationship Id="rId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27.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28.bin"/><Relationship Id="rId4" Type="http://schemas.openxmlformats.org/officeDocument/2006/relationships/comments" Target="../comments30.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unicauca.unisalud.edu.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92D050"/>
  </sheetPr>
  <dimension ref="A1:Z35"/>
  <sheetViews>
    <sheetView showGridLines="0" topLeftCell="K19" zoomScale="64" zoomScaleNormal="80" workbookViewId="0">
      <selection activeCell="Q39" sqref="Q39"/>
    </sheetView>
  </sheetViews>
  <sheetFormatPr baseColWidth="10" defaultColWidth="11.42578125" defaultRowHeight="12.75" x14ac:dyDescent="0.2"/>
  <cols>
    <col min="1" max="1" width="8" style="52" customWidth="1"/>
    <col min="2" max="2" width="8.85546875" style="52" customWidth="1"/>
    <col min="3" max="3" width="15.28515625" style="52" customWidth="1"/>
    <col min="4" max="4" width="16.140625" style="52" customWidth="1"/>
    <col min="5" max="5" width="21.5703125" style="52" customWidth="1"/>
    <col min="6" max="6" width="21.42578125" style="52" customWidth="1"/>
    <col min="7" max="7" width="7.5703125" style="52" customWidth="1"/>
    <col min="8" max="8" width="17.5703125" style="52" customWidth="1"/>
    <col min="9" max="9" width="16.140625" style="52" customWidth="1"/>
    <col min="10" max="11" width="12.5703125" style="52" customWidth="1"/>
    <col min="12" max="12" width="17.140625" style="52" customWidth="1"/>
    <col min="13" max="13" width="20.28515625" style="52" customWidth="1"/>
    <col min="14" max="14" width="13.85546875" style="52" customWidth="1"/>
    <col min="15" max="15" width="16.42578125" style="52" customWidth="1"/>
    <col min="16" max="16" width="14.28515625" style="52" customWidth="1"/>
    <col min="17" max="17" width="15.7109375" style="52" customWidth="1"/>
    <col min="18" max="18" width="15.5703125" style="52" customWidth="1"/>
    <col min="19" max="19" width="14.140625" style="52" customWidth="1"/>
    <col min="20" max="20" width="15.7109375" style="52" customWidth="1"/>
    <col min="21" max="21" width="15.85546875" style="52" customWidth="1"/>
    <col min="22" max="22" width="7.7109375" style="52" customWidth="1"/>
    <col min="23" max="23" width="11.7109375" style="52" customWidth="1"/>
    <col min="24" max="24" width="37.28515625" style="52" customWidth="1"/>
    <col min="25" max="25" width="11.42578125" style="52"/>
    <col min="26" max="26" width="17.7109375" style="52" customWidth="1"/>
    <col min="27" max="16384" width="11.42578125" style="52"/>
  </cols>
  <sheetData>
    <row r="1" spans="1:26" ht="12.75" customHeight="1" x14ac:dyDescent="0.2">
      <c r="A1" s="1647"/>
      <c r="B1" s="1648"/>
      <c r="C1" s="1653" t="s">
        <v>2098</v>
      </c>
      <c r="D1" s="1654"/>
      <c r="E1" s="1654"/>
      <c r="F1" s="1654"/>
      <c r="G1" s="1654"/>
      <c r="H1" s="1654"/>
      <c r="I1" s="1654"/>
      <c r="J1" s="1654"/>
      <c r="K1" s="1654"/>
      <c r="L1" s="1654"/>
      <c r="M1" s="1654"/>
      <c r="N1" s="1654"/>
      <c r="O1" s="1654"/>
      <c r="P1" s="1654"/>
      <c r="Q1" s="1654"/>
      <c r="R1" s="1654"/>
      <c r="S1" s="1654"/>
      <c r="T1" s="1654"/>
      <c r="U1" s="1654"/>
      <c r="V1" s="1654"/>
      <c r="W1" s="1654"/>
      <c r="X1" s="1655"/>
    </row>
    <row r="2" spans="1:26" ht="12.75" customHeight="1" x14ac:dyDescent="0.2">
      <c r="A2" s="1649"/>
      <c r="B2" s="1650"/>
      <c r="C2" s="1656"/>
      <c r="D2" s="1657"/>
      <c r="E2" s="1657"/>
      <c r="F2" s="1657"/>
      <c r="G2" s="1657"/>
      <c r="H2" s="1657"/>
      <c r="I2" s="1657"/>
      <c r="J2" s="1657"/>
      <c r="K2" s="1657"/>
      <c r="L2" s="1657"/>
      <c r="M2" s="1657"/>
      <c r="N2" s="1657"/>
      <c r="O2" s="1657"/>
      <c r="P2" s="1657"/>
      <c r="Q2" s="1657"/>
      <c r="R2" s="1657"/>
      <c r="S2" s="1657"/>
      <c r="T2" s="1657"/>
      <c r="U2" s="1657"/>
      <c r="V2" s="1657"/>
      <c r="W2" s="1657"/>
      <c r="X2" s="1658"/>
    </row>
    <row r="3" spans="1:26" ht="12.75" customHeight="1" x14ac:dyDescent="0.2">
      <c r="A3" s="1649"/>
      <c r="B3" s="1650"/>
      <c r="C3" s="1656"/>
      <c r="D3" s="1657"/>
      <c r="E3" s="1657"/>
      <c r="F3" s="1657"/>
      <c r="G3" s="1657"/>
      <c r="H3" s="1657"/>
      <c r="I3" s="1657"/>
      <c r="J3" s="1657"/>
      <c r="K3" s="1657"/>
      <c r="L3" s="1657"/>
      <c r="M3" s="1657"/>
      <c r="N3" s="1657"/>
      <c r="O3" s="1657"/>
      <c r="P3" s="1657"/>
      <c r="Q3" s="1657"/>
      <c r="R3" s="1657"/>
      <c r="S3" s="1657"/>
      <c r="T3" s="1657"/>
      <c r="U3" s="1657"/>
      <c r="V3" s="1657"/>
      <c r="W3" s="1657"/>
      <c r="X3" s="1658"/>
    </row>
    <row r="4" spans="1:26" ht="16.5" customHeight="1" x14ac:dyDescent="0.2">
      <c r="A4" s="1651"/>
      <c r="B4" s="1652"/>
      <c r="C4" s="1659"/>
      <c r="D4" s="1660"/>
      <c r="E4" s="1660"/>
      <c r="F4" s="1660"/>
      <c r="G4" s="1660"/>
      <c r="H4" s="1660"/>
      <c r="I4" s="1660"/>
      <c r="J4" s="1660"/>
      <c r="K4" s="1660"/>
      <c r="L4" s="1660"/>
      <c r="M4" s="1660"/>
      <c r="N4" s="1660"/>
      <c r="O4" s="1660"/>
      <c r="P4" s="1660"/>
      <c r="Q4" s="1660"/>
      <c r="R4" s="1660"/>
      <c r="S4" s="1660"/>
      <c r="T4" s="1660"/>
      <c r="U4" s="1660"/>
      <c r="V4" s="1660"/>
      <c r="W4" s="1660"/>
      <c r="X4" s="1661"/>
    </row>
    <row r="5" spans="1:26" ht="16.5" customHeight="1" thickBot="1" x14ac:dyDescent="0.25">
      <c r="A5" s="1626" t="s">
        <v>72</v>
      </c>
      <c r="B5" s="1627"/>
      <c r="C5" s="1627"/>
      <c r="D5" s="1627"/>
      <c r="E5" s="1627"/>
      <c r="F5" s="1627"/>
      <c r="G5" s="1627"/>
      <c r="H5" s="1628"/>
      <c r="I5" s="1629" t="s">
        <v>73</v>
      </c>
      <c r="J5" s="1630"/>
      <c r="K5" s="1630"/>
      <c r="L5" s="1630"/>
      <c r="M5" s="1630"/>
      <c r="N5" s="1630"/>
      <c r="O5" s="1630"/>
      <c r="P5" s="1630"/>
      <c r="Q5" s="1631"/>
      <c r="R5" s="1629" t="s">
        <v>74</v>
      </c>
      <c r="S5" s="1630"/>
      <c r="T5" s="1630"/>
      <c r="U5" s="1630"/>
      <c r="V5" s="1630"/>
      <c r="W5" s="1630"/>
      <c r="X5" s="1631"/>
    </row>
    <row r="6" spans="1:26" ht="12.75" customHeight="1" x14ac:dyDescent="0.2">
      <c r="A6" s="1662" t="s">
        <v>110</v>
      </c>
      <c r="B6" s="1663"/>
      <c r="C6" s="1663"/>
      <c r="D6" s="1663"/>
      <c r="E6" s="1663"/>
      <c r="F6" s="1663"/>
      <c r="G6" s="1663"/>
      <c r="H6" s="1663"/>
      <c r="I6" s="1663"/>
      <c r="J6" s="1663"/>
      <c r="K6" s="1663"/>
      <c r="L6" s="1663"/>
      <c r="M6" s="1663"/>
      <c r="N6" s="1663"/>
      <c r="O6" s="1663"/>
      <c r="P6" s="1663"/>
      <c r="Q6" s="1663"/>
      <c r="R6" s="1663"/>
      <c r="S6" s="1663"/>
      <c r="T6" s="1663"/>
      <c r="U6" s="1663"/>
      <c r="V6" s="1663"/>
      <c r="W6" s="1663"/>
      <c r="X6" s="1664"/>
    </row>
    <row r="7" spans="1:26" ht="13.5" thickBot="1" x14ac:dyDescent="0.25">
      <c r="A7" s="1665"/>
      <c r="B7" s="1666"/>
      <c r="C7" s="1666"/>
      <c r="D7" s="1666"/>
      <c r="E7" s="1666"/>
      <c r="F7" s="1666"/>
      <c r="G7" s="1666"/>
      <c r="H7" s="1666"/>
      <c r="I7" s="1666"/>
      <c r="J7" s="1666"/>
      <c r="K7" s="1666"/>
      <c r="L7" s="1666"/>
      <c r="M7" s="1666"/>
      <c r="N7" s="1666"/>
      <c r="O7" s="1666"/>
      <c r="P7" s="1666"/>
      <c r="Q7" s="1666"/>
      <c r="R7" s="1666"/>
      <c r="S7" s="1666"/>
      <c r="T7" s="1666"/>
      <c r="U7" s="1666"/>
      <c r="V7" s="1666"/>
      <c r="W7" s="1666"/>
      <c r="X7" s="1667"/>
    </row>
    <row r="8" spans="1:26" ht="30" customHeight="1" x14ac:dyDescent="0.2">
      <c r="A8" s="1604"/>
      <c r="B8" s="1604"/>
      <c r="C8" s="84" t="s">
        <v>75</v>
      </c>
      <c r="D8" s="46"/>
      <c r="E8" s="46"/>
      <c r="F8" s="46"/>
      <c r="G8" s="46"/>
      <c r="H8" s="46"/>
      <c r="I8" s="46"/>
      <c r="J8" s="46"/>
      <c r="K8" s="46"/>
      <c r="L8" s="46"/>
      <c r="M8" s="46"/>
      <c r="N8" s="46"/>
      <c r="O8" s="46"/>
      <c r="P8" s="46"/>
      <c r="Q8" s="46"/>
      <c r="R8" s="46"/>
      <c r="S8" s="46"/>
      <c r="T8" s="46"/>
      <c r="U8" s="46"/>
      <c r="V8" s="1634">
        <v>42246</v>
      </c>
      <c r="W8" s="1635"/>
      <c r="X8" s="102"/>
    </row>
    <row r="9" spans="1:26" ht="36.75" customHeight="1" x14ac:dyDescent="0.2">
      <c r="A9" s="1638" t="s">
        <v>0</v>
      </c>
      <c r="B9" s="1640" t="s">
        <v>76</v>
      </c>
      <c r="C9" s="1641"/>
      <c r="D9" s="1638" t="s">
        <v>77</v>
      </c>
      <c r="E9" s="1638" t="s">
        <v>78</v>
      </c>
      <c r="F9" s="1638" t="s">
        <v>79</v>
      </c>
      <c r="G9" s="1638" t="s">
        <v>1695</v>
      </c>
      <c r="H9" s="1638" t="s">
        <v>80</v>
      </c>
      <c r="I9" s="1638" t="s">
        <v>81</v>
      </c>
      <c r="J9" s="1646" t="s">
        <v>55</v>
      </c>
      <c r="K9" s="1638" t="s">
        <v>82</v>
      </c>
      <c r="L9" s="1646" t="s">
        <v>83</v>
      </c>
      <c r="M9" s="1646" t="s">
        <v>84</v>
      </c>
      <c r="N9" s="1646" t="s">
        <v>52</v>
      </c>
      <c r="O9" s="1638" t="s">
        <v>51</v>
      </c>
      <c r="P9" s="1638" t="s">
        <v>85</v>
      </c>
      <c r="Q9" s="1646" t="s">
        <v>86</v>
      </c>
      <c r="R9" s="1638" t="s">
        <v>87</v>
      </c>
      <c r="S9" s="1638" t="s">
        <v>88</v>
      </c>
      <c r="T9" s="1646" t="s">
        <v>89</v>
      </c>
      <c r="U9" s="1646" t="s">
        <v>90</v>
      </c>
      <c r="V9" s="1668" t="s">
        <v>91</v>
      </c>
      <c r="W9" s="1669"/>
      <c r="X9" s="1638" t="s">
        <v>92</v>
      </c>
    </row>
    <row r="10" spans="1:26" ht="60" customHeight="1" x14ac:dyDescent="0.2">
      <c r="A10" s="1639"/>
      <c r="B10" s="1642"/>
      <c r="C10" s="1643"/>
      <c r="D10" s="1639"/>
      <c r="E10" s="1639"/>
      <c r="F10" s="1639"/>
      <c r="G10" s="1639"/>
      <c r="H10" s="1639"/>
      <c r="I10" s="1639"/>
      <c r="J10" s="1646"/>
      <c r="K10" s="1639"/>
      <c r="L10" s="1646"/>
      <c r="M10" s="1646"/>
      <c r="N10" s="1646"/>
      <c r="O10" s="1639"/>
      <c r="P10" s="1639"/>
      <c r="Q10" s="1646"/>
      <c r="R10" s="1639"/>
      <c r="S10" s="1639"/>
      <c r="T10" s="1646"/>
      <c r="U10" s="1646"/>
      <c r="V10" s="47" t="s">
        <v>93</v>
      </c>
      <c r="W10" s="47" t="s">
        <v>94</v>
      </c>
      <c r="X10" s="1639"/>
    </row>
    <row r="11" spans="1:26" x14ac:dyDescent="0.2">
      <c r="A11" s="48"/>
      <c r="B11" s="1644"/>
      <c r="C11" s="1645"/>
      <c r="D11" s="48"/>
      <c r="E11" s="48"/>
      <c r="F11" s="48"/>
      <c r="G11" s="48"/>
      <c r="H11" s="48"/>
      <c r="I11" s="48"/>
      <c r="J11" s="48"/>
      <c r="K11" s="48"/>
      <c r="L11" s="48"/>
      <c r="M11" s="48"/>
      <c r="N11" s="48"/>
      <c r="O11" s="48"/>
      <c r="P11" s="48"/>
      <c r="Q11" s="48"/>
      <c r="R11" s="48"/>
      <c r="S11" s="48"/>
      <c r="T11" s="48"/>
      <c r="U11" s="48"/>
      <c r="V11" s="48"/>
      <c r="W11" s="48"/>
      <c r="X11" s="101"/>
    </row>
    <row r="12" spans="1:26" ht="156.75" customHeight="1" x14ac:dyDescent="0.2">
      <c r="A12" s="83">
        <v>1</v>
      </c>
      <c r="B12" s="1607" t="s">
        <v>152</v>
      </c>
      <c r="C12" s="1608"/>
      <c r="D12" s="1611" t="s">
        <v>151</v>
      </c>
      <c r="E12" s="1636" t="s">
        <v>150</v>
      </c>
      <c r="F12" s="1636" t="s">
        <v>149</v>
      </c>
      <c r="G12" s="1632">
        <v>1</v>
      </c>
      <c r="H12" s="1601" t="s">
        <v>148</v>
      </c>
      <c r="I12" s="1601" t="s">
        <v>147</v>
      </c>
      <c r="J12" s="1602">
        <v>1</v>
      </c>
      <c r="K12" s="1602">
        <v>1</v>
      </c>
      <c r="L12" s="1621">
        <v>42024</v>
      </c>
      <c r="M12" s="1621">
        <v>42216</v>
      </c>
      <c r="N12" s="1615">
        <f>(+M12-L12)/7</f>
        <v>27.428571428571427</v>
      </c>
      <c r="O12" s="1621">
        <v>42246</v>
      </c>
      <c r="P12" s="1617">
        <f>(O12-L12)/7-N12</f>
        <v>4.2857142857142883</v>
      </c>
      <c r="Q12" s="1617">
        <v>0.7</v>
      </c>
      <c r="R12" s="1619">
        <f>IF(Q12/J12&gt;1,1,+Q12/J12)</f>
        <v>0.7</v>
      </c>
      <c r="S12" s="1624">
        <f>+N12*R12</f>
        <v>19.2</v>
      </c>
      <c r="T12" s="1622">
        <f>IF(M12&lt;=$V$8,S12,0)</f>
        <v>19.2</v>
      </c>
      <c r="U12" s="1622">
        <f>IF($V$8&gt;=M12,N12,0)</f>
        <v>27.428571428571427</v>
      </c>
      <c r="V12" s="1613"/>
      <c r="W12" s="1613"/>
      <c r="X12" s="83" t="s">
        <v>146</v>
      </c>
    </row>
    <row r="13" spans="1:26" ht="273" customHeight="1" x14ac:dyDescent="0.2">
      <c r="A13" s="83">
        <v>2</v>
      </c>
      <c r="B13" s="1607" t="s">
        <v>145</v>
      </c>
      <c r="C13" s="1608"/>
      <c r="D13" s="1612"/>
      <c r="E13" s="1637"/>
      <c r="F13" s="1637"/>
      <c r="G13" s="1633"/>
      <c r="H13" s="1601"/>
      <c r="I13" s="1601"/>
      <c r="J13" s="1603"/>
      <c r="K13" s="1603"/>
      <c r="L13" s="1601"/>
      <c r="M13" s="1621"/>
      <c r="N13" s="1616"/>
      <c r="O13" s="1621"/>
      <c r="P13" s="1618"/>
      <c r="Q13" s="1618"/>
      <c r="R13" s="1620"/>
      <c r="S13" s="1625"/>
      <c r="T13" s="1623"/>
      <c r="U13" s="1623"/>
      <c r="V13" s="1614"/>
      <c r="W13" s="1614"/>
      <c r="X13" s="83" t="s">
        <v>144</v>
      </c>
    </row>
    <row r="14" spans="1:26" ht="128.44999999999999" customHeight="1" x14ac:dyDescent="0.2">
      <c r="A14" s="83">
        <v>3</v>
      </c>
      <c r="B14" s="1607" t="s">
        <v>143</v>
      </c>
      <c r="C14" s="1608"/>
      <c r="D14" s="1605" t="s">
        <v>137</v>
      </c>
      <c r="E14" s="93" t="s">
        <v>142</v>
      </c>
      <c r="F14" s="93" t="s">
        <v>141</v>
      </c>
      <c r="G14" s="82">
        <v>2</v>
      </c>
      <c r="H14" s="93" t="s">
        <v>140</v>
      </c>
      <c r="I14" s="93" t="s">
        <v>139</v>
      </c>
      <c r="J14" s="100">
        <v>1</v>
      </c>
      <c r="K14" s="99">
        <v>1</v>
      </c>
      <c r="L14" s="98">
        <v>42024</v>
      </c>
      <c r="M14" s="98">
        <v>42216</v>
      </c>
      <c r="N14" s="80">
        <f>(+M14-L14)/7</f>
        <v>27.428571428571427</v>
      </c>
      <c r="O14" s="98">
        <v>42246</v>
      </c>
      <c r="P14" s="50">
        <f>(O14-L14)/7-N14</f>
        <v>4.2857142857142883</v>
      </c>
      <c r="Q14" s="50">
        <v>1</v>
      </c>
      <c r="R14" s="97">
        <f>IF(Q14/J14&gt;1,1,+Q14/J14)</f>
        <v>1</v>
      </c>
      <c r="S14" s="88">
        <f>+N14*R14</f>
        <v>27.428571428571427</v>
      </c>
      <c r="T14" s="51">
        <f t="shared" ref="T14:T19" si="0">IF(M14&lt;=$V$8,S14,0)</f>
        <v>27.428571428571427</v>
      </c>
      <c r="U14" s="51">
        <f t="shared" ref="U14:U19" si="1">IF($V$8&gt;=M14,N14,0)</f>
        <v>27.428571428571427</v>
      </c>
      <c r="V14" s="81"/>
      <c r="W14" s="81"/>
      <c r="X14" s="83" t="s">
        <v>138</v>
      </c>
    </row>
    <row r="15" spans="1:26" ht="165" customHeight="1" x14ac:dyDescent="0.2">
      <c r="A15" s="83">
        <v>4</v>
      </c>
      <c r="B15" s="1607" t="s">
        <v>137</v>
      </c>
      <c r="C15" s="1608"/>
      <c r="D15" s="1606"/>
      <c r="E15" s="93" t="s">
        <v>136</v>
      </c>
      <c r="F15" s="93" t="s">
        <v>135</v>
      </c>
      <c r="G15" s="82">
        <v>3</v>
      </c>
      <c r="H15" s="93" t="s">
        <v>134</v>
      </c>
      <c r="I15" s="93" t="s">
        <v>133</v>
      </c>
      <c r="J15" s="100">
        <v>1</v>
      </c>
      <c r="K15" s="99">
        <v>1</v>
      </c>
      <c r="L15" s="98">
        <v>42024</v>
      </c>
      <c r="M15" s="98">
        <v>42216</v>
      </c>
      <c r="N15" s="80">
        <f>(+M15-L15)/7</f>
        <v>27.428571428571427</v>
      </c>
      <c r="O15" s="98">
        <v>42246</v>
      </c>
      <c r="P15" s="50">
        <f>(O15-L15)/7-N15</f>
        <v>4.2857142857142883</v>
      </c>
      <c r="Q15" s="50">
        <v>0.7</v>
      </c>
      <c r="R15" s="97">
        <f>IF(Q15/J15&gt;1,1,+Q15/J15)</f>
        <v>0.7</v>
      </c>
      <c r="S15" s="88">
        <f>+N15*R15</f>
        <v>19.2</v>
      </c>
      <c r="T15" s="51">
        <f t="shared" si="0"/>
        <v>19.2</v>
      </c>
      <c r="U15" s="51">
        <f t="shared" si="1"/>
        <v>27.428571428571427</v>
      </c>
      <c r="V15" s="81"/>
      <c r="W15" s="81"/>
      <c r="X15" s="916" t="s">
        <v>132</v>
      </c>
      <c r="Z15" s="53"/>
    </row>
    <row r="16" spans="1:26" ht="150.75" customHeight="1" x14ac:dyDescent="0.2">
      <c r="A16" s="83">
        <v>5</v>
      </c>
      <c r="B16" s="1607" t="s">
        <v>131</v>
      </c>
      <c r="C16" s="1608"/>
      <c r="D16" s="1605" t="s">
        <v>130</v>
      </c>
      <c r="E16" s="1602" t="s">
        <v>129</v>
      </c>
      <c r="F16" s="1602" t="s">
        <v>128</v>
      </c>
      <c r="G16" s="1609">
        <v>4</v>
      </c>
      <c r="H16" s="1602" t="s">
        <v>127</v>
      </c>
      <c r="I16" s="1602" t="s">
        <v>126</v>
      </c>
      <c r="J16" s="1675">
        <v>1</v>
      </c>
      <c r="K16" s="1675">
        <v>1</v>
      </c>
      <c r="L16" s="1677">
        <v>42024</v>
      </c>
      <c r="M16" s="1677">
        <v>42216</v>
      </c>
      <c r="N16" s="1615">
        <f>(+M16-L16)/7</f>
        <v>27.428571428571427</v>
      </c>
      <c r="O16" s="1677">
        <v>42246</v>
      </c>
      <c r="P16" s="1617">
        <f>(O16-L16)/7-N16</f>
        <v>4.2857142857142883</v>
      </c>
      <c r="Q16" s="1617">
        <v>0.5</v>
      </c>
      <c r="R16" s="1619">
        <f>IF(Q16/J16&gt;1,1,+Q16/J16)</f>
        <v>0.5</v>
      </c>
      <c r="S16" s="1624">
        <f>+N16*R16</f>
        <v>13.714285714285714</v>
      </c>
      <c r="T16" s="51">
        <f t="shared" si="0"/>
        <v>13.714285714285714</v>
      </c>
      <c r="U16" s="51">
        <f t="shared" si="1"/>
        <v>27.428571428571427</v>
      </c>
      <c r="V16" s="1613"/>
      <c r="W16" s="1613"/>
      <c r="X16" s="1611" t="s">
        <v>125</v>
      </c>
      <c r="Y16" s="96"/>
      <c r="Z16" s="96"/>
    </row>
    <row r="17" spans="1:25" ht="134.44999999999999" customHeight="1" x14ac:dyDescent="0.2">
      <c r="A17" s="83">
        <v>6</v>
      </c>
      <c r="B17" s="1607" t="s">
        <v>124</v>
      </c>
      <c r="C17" s="1608"/>
      <c r="D17" s="1606"/>
      <c r="E17" s="1603"/>
      <c r="F17" s="1603"/>
      <c r="G17" s="1610"/>
      <c r="H17" s="1603"/>
      <c r="I17" s="1603"/>
      <c r="J17" s="1676"/>
      <c r="K17" s="1676"/>
      <c r="L17" s="1678"/>
      <c r="M17" s="1678"/>
      <c r="N17" s="1616"/>
      <c r="O17" s="1678"/>
      <c r="P17" s="1618"/>
      <c r="Q17" s="1618"/>
      <c r="R17" s="1620"/>
      <c r="S17" s="1625"/>
      <c r="T17" s="51">
        <f t="shared" si="0"/>
        <v>0</v>
      </c>
      <c r="U17" s="51">
        <f t="shared" si="1"/>
        <v>0</v>
      </c>
      <c r="V17" s="1614"/>
      <c r="W17" s="1614"/>
      <c r="X17" s="1612"/>
      <c r="Y17" s="59"/>
    </row>
    <row r="18" spans="1:25" ht="237" customHeight="1" x14ac:dyDescent="0.2">
      <c r="A18" s="83">
        <v>7</v>
      </c>
      <c r="B18" s="1674" t="s">
        <v>123</v>
      </c>
      <c r="C18" s="1674"/>
      <c r="D18" s="1605" t="s">
        <v>122</v>
      </c>
      <c r="E18" s="93" t="s">
        <v>121</v>
      </c>
      <c r="F18" s="93" t="s">
        <v>120</v>
      </c>
      <c r="G18" s="82">
        <v>5</v>
      </c>
      <c r="H18" s="93" t="s">
        <v>119</v>
      </c>
      <c r="I18" s="93" t="s">
        <v>118</v>
      </c>
      <c r="J18" s="95">
        <v>2</v>
      </c>
      <c r="K18" s="95">
        <v>2</v>
      </c>
      <c r="L18" s="90">
        <v>42024</v>
      </c>
      <c r="M18" s="90">
        <v>42216</v>
      </c>
      <c r="N18" s="80">
        <f>(+M18-L18)/7</f>
        <v>27.428571428571427</v>
      </c>
      <c r="O18" s="90">
        <v>42246</v>
      </c>
      <c r="P18" s="50">
        <f>(O18-L18)/7-N18</f>
        <v>4.2857142857142883</v>
      </c>
      <c r="Q18" s="50">
        <v>2</v>
      </c>
      <c r="R18" s="94">
        <f>IF(Q18/J18&gt;1,1,+Q18/J18)</f>
        <v>1</v>
      </c>
      <c r="S18" s="88">
        <f>+N18*R18</f>
        <v>27.428571428571427</v>
      </c>
      <c r="T18" s="51">
        <f t="shared" si="0"/>
        <v>27.428571428571427</v>
      </c>
      <c r="U18" s="51">
        <f t="shared" si="1"/>
        <v>27.428571428571427</v>
      </c>
      <c r="V18" s="81"/>
      <c r="W18" s="81"/>
      <c r="X18" s="916" t="s">
        <v>117</v>
      </c>
    </row>
    <row r="19" spans="1:25" ht="143.1" customHeight="1" x14ac:dyDescent="0.2">
      <c r="A19" s="83">
        <v>8</v>
      </c>
      <c r="B19" s="1607" t="s">
        <v>116</v>
      </c>
      <c r="C19" s="1608"/>
      <c r="D19" s="1606"/>
      <c r="E19" s="93" t="s">
        <v>115</v>
      </c>
      <c r="F19" s="93" t="s">
        <v>114</v>
      </c>
      <c r="G19" s="82">
        <v>6</v>
      </c>
      <c r="H19" s="93" t="s">
        <v>113</v>
      </c>
      <c r="I19" s="93" t="s">
        <v>112</v>
      </c>
      <c r="J19" s="92">
        <v>1</v>
      </c>
      <c r="K19" s="91">
        <v>1</v>
      </c>
      <c r="L19" s="90">
        <v>42024</v>
      </c>
      <c r="M19" s="90">
        <v>42216</v>
      </c>
      <c r="N19" s="80">
        <f>(+M19-L19)/7</f>
        <v>27.428571428571427</v>
      </c>
      <c r="O19" s="90">
        <v>42246</v>
      </c>
      <c r="P19" s="50">
        <f>(O19-L19)/7-N19</f>
        <v>4.2857142857142883</v>
      </c>
      <c r="Q19" s="50">
        <v>0</v>
      </c>
      <c r="R19" s="89">
        <f>IF(Q19/J19&gt;1,1,+Q19/J19)</f>
        <v>0</v>
      </c>
      <c r="S19" s="88">
        <f>+N19*R19</f>
        <v>0</v>
      </c>
      <c r="T19" s="51">
        <f t="shared" si="0"/>
        <v>0</v>
      </c>
      <c r="U19" s="51">
        <f t="shared" si="1"/>
        <v>27.428571428571427</v>
      </c>
      <c r="V19" s="81"/>
      <c r="W19" s="81"/>
      <c r="X19" s="916"/>
    </row>
    <row r="20" spans="1:25" s="58" customFormat="1" ht="30.75" customHeight="1" x14ac:dyDescent="0.2">
      <c r="A20" s="74"/>
      <c r="B20" s="63"/>
      <c r="C20" s="63"/>
      <c r="D20" s="74"/>
      <c r="E20" s="63"/>
      <c r="F20" s="63"/>
      <c r="G20" s="63">
        <f>SUM(G12:G19)</f>
        <v>21</v>
      </c>
      <c r="H20" s="63"/>
      <c r="I20" s="63"/>
      <c r="J20" s="87"/>
      <c r="K20" s="87">
        <f>SUM(K12:K19)</f>
        <v>7</v>
      </c>
      <c r="L20" s="86"/>
      <c r="M20" s="86"/>
      <c r="N20" s="54">
        <f>SUM(N12:N19)</f>
        <v>164.57142857142856</v>
      </c>
      <c r="O20" s="54"/>
      <c r="P20" s="54">
        <f>SUM(P12:P19)</f>
        <v>25.71428571428573</v>
      </c>
      <c r="Q20" s="85">
        <f>SUM(Q12:Q19)</f>
        <v>4.9000000000000004</v>
      </c>
      <c r="R20" s="611">
        <f>Q20/K20</f>
        <v>0.70000000000000007</v>
      </c>
      <c r="S20" s="54">
        <f>SUM(S12:S19)</f>
        <v>106.97142857142856</v>
      </c>
      <c r="T20" s="55">
        <f>SUM(T9:T19)</f>
        <v>106.97142857142856</v>
      </c>
      <c r="U20" s="55">
        <f>SUM(U9:U19)</f>
        <v>164.57142857142856</v>
      </c>
      <c r="X20" s="74"/>
    </row>
    <row r="21" spans="1:25" x14ac:dyDescent="0.2">
      <c r="A21" s="78"/>
      <c r="B21" s="78"/>
      <c r="C21" s="70"/>
      <c r="D21" s="70"/>
      <c r="E21" s="70"/>
      <c r="F21" s="70"/>
      <c r="G21" s="70"/>
      <c r="H21" s="70"/>
      <c r="I21" s="70"/>
      <c r="J21" s="70"/>
      <c r="K21" s="70"/>
      <c r="L21" s="70"/>
      <c r="M21" s="70"/>
      <c r="N21" s="77"/>
      <c r="O21" s="77"/>
      <c r="P21" s="77"/>
      <c r="Q21" s="70"/>
      <c r="R21" s="70"/>
      <c r="S21" s="76"/>
      <c r="T21" s="76"/>
      <c r="U21" s="76"/>
    </row>
    <row r="22" spans="1:25" x14ac:dyDescent="0.2">
      <c r="A22" s="78"/>
      <c r="B22" s="78"/>
      <c r="C22" s="70"/>
      <c r="D22" s="70"/>
      <c r="E22" s="70"/>
      <c r="F22" s="70"/>
      <c r="G22" s="70"/>
      <c r="H22" s="70"/>
      <c r="I22" s="70"/>
      <c r="J22" s="70"/>
      <c r="K22" s="70"/>
      <c r="L22" s="70"/>
      <c r="M22" s="70"/>
      <c r="N22" s="77"/>
      <c r="O22" s="77"/>
      <c r="P22" s="77"/>
      <c r="Q22" s="70"/>
      <c r="R22" s="70"/>
      <c r="S22" s="76"/>
      <c r="T22" s="76"/>
      <c r="U22" s="76"/>
    </row>
    <row r="23" spans="1:25" x14ac:dyDescent="0.2">
      <c r="A23" s="1683"/>
      <c r="B23" s="1683"/>
      <c r="C23" s="1683"/>
      <c r="D23" s="1683"/>
      <c r="E23" s="73"/>
      <c r="F23" s="1679" t="s">
        <v>96</v>
      </c>
      <c r="G23" s="1680"/>
      <c r="H23" s="1680"/>
      <c r="I23" s="1680"/>
      <c r="J23" s="1680"/>
      <c r="K23" s="1680"/>
      <c r="L23" s="1680"/>
      <c r="M23" s="1680"/>
      <c r="N23" s="1680"/>
      <c r="O23" s="1680"/>
      <c r="P23" s="1680"/>
      <c r="Q23" s="1680"/>
      <c r="R23" s="1680"/>
      <c r="S23" s="1680"/>
      <c r="T23" s="1680"/>
      <c r="U23" s="1680"/>
      <c r="V23" s="1680"/>
      <c r="W23" s="1681"/>
    </row>
    <row r="24" spans="1:25" x14ac:dyDescent="0.2">
      <c r="A24" s="1670"/>
      <c r="B24" s="1670"/>
      <c r="C24" s="1670"/>
      <c r="D24" s="1670"/>
      <c r="E24" s="73"/>
      <c r="F24" s="1679" t="s">
        <v>97</v>
      </c>
      <c r="G24" s="1680"/>
      <c r="H24" s="1680"/>
      <c r="I24" s="1680"/>
      <c r="J24" s="1680"/>
      <c r="K24" s="1680"/>
      <c r="L24" s="1680"/>
      <c r="M24" s="1680"/>
      <c r="N24" s="1680"/>
      <c r="O24" s="1680"/>
      <c r="P24" s="1680"/>
      <c r="Q24" s="1680"/>
      <c r="R24" s="1680"/>
      <c r="S24" s="1680"/>
      <c r="T24" s="1680"/>
      <c r="U24" s="1680"/>
      <c r="V24" s="1680"/>
      <c r="W24" s="1681"/>
    </row>
    <row r="25" spans="1:25" ht="15.75" x14ac:dyDescent="0.2">
      <c r="A25" s="1670"/>
      <c r="B25" s="1670"/>
      <c r="C25" s="1682"/>
      <c r="D25" s="1682"/>
      <c r="E25" s="73"/>
      <c r="F25" s="1671" t="s">
        <v>111</v>
      </c>
      <c r="G25" s="1672"/>
      <c r="H25" s="1672"/>
      <c r="I25" s="1672"/>
      <c r="J25" s="1672"/>
      <c r="K25" s="1672"/>
      <c r="L25" s="1672"/>
      <c r="M25" s="1672"/>
      <c r="N25" s="1672"/>
      <c r="O25" s="1672"/>
      <c r="P25" s="1672"/>
      <c r="Q25" s="1672"/>
      <c r="R25" s="1672"/>
      <c r="S25" s="1672"/>
      <c r="T25" s="1672"/>
      <c r="U25" s="1672"/>
      <c r="V25" s="1672"/>
      <c r="W25" s="1673"/>
      <c r="X25" s="54">
        <f>S20-P20</f>
        <v>81.257142857142838</v>
      </c>
    </row>
    <row r="26" spans="1:25" ht="15.75" x14ac:dyDescent="0.2">
      <c r="A26" s="75"/>
      <c r="B26" s="75"/>
      <c r="C26" s="74"/>
      <c r="D26" s="74"/>
      <c r="E26" s="73"/>
      <c r="F26" s="1671" t="s">
        <v>98</v>
      </c>
      <c r="G26" s="1672"/>
      <c r="H26" s="1672"/>
      <c r="I26" s="1672"/>
      <c r="J26" s="1672"/>
      <c r="K26" s="1672"/>
      <c r="L26" s="1672"/>
      <c r="M26" s="1672"/>
      <c r="N26" s="1672"/>
      <c r="O26" s="1672"/>
      <c r="P26" s="1672"/>
      <c r="Q26" s="1672"/>
      <c r="R26" s="1672"/>
      <c r="S26" s="1672"/>
      <c r="T26" s="1672"/>
      <c r="U26" s="1672"/>
      <c r="V26" s="1672"/>
      <c r="W26" s="1673"/>
      <c r="X26" s="54">
        <f>+U20</f>
        <v>164.57142857142856</v>
      </c>
    </row>
    <row r="27" spans="1:25" ht="15" customHeight="1" x14ac:dyDescent="0.2">
      <c r="A27" s="1670"/>
      <c r="B27" s="1670"/>
      <c r="C27" s="1682"/>
      <c r="D27" s="1682"/>
      <c r="E27" s="73"/>
      <c r="F27" s="1671" t="s">
        <v>99</v>
      </c>
      <c r="G27" s="1672"/>
      <c r="H27" s="1672"/>
      <c r="I27" s="1672"/>
      <c r="J27" s="1672"/>
      <c r="K27" s="1672"/>
      <c r="L27" s="1672"/>
      <c r="M27" s="1672"/>
      <c r="N27" s="1672"/>
      <c r="O27" s="1672"/>
      <c r="P27" s="1672"/>
      <c r="Q27" s="1672"/>
      <c r="R27" s="1672"/>
      <c r="S27" s="1672"/>
      <c r="T27" s="1672"/>
      <c r="U27" s="1672"/>
      <c r="V27" s="1672"/>
      <c r="W27" s="1673"/>
      <c r="X27" s="54">
        <f>K20</f>
        <v>7</v>
      </c>
    </row>
    <row r="28" spans="1:25" ht="15.75" x14ac:dyDescent="0.2">
      <c r="A28" s="1670"/>
      <c r="B28" s="1670"/>
      <c r="C28" s="1682"/>
      <c r="D28" s="1682"/>
      <c r="E28" s="73"/>
      <c r="F28" s="1671" t="s">
        <v>100</v>
      </c>
      <c r="G28" s="1672"/>
      <c r="H28" s="1672"/>
      <c r="I28" s="1672"/>
      <c r="J28" s="1672"/>
      <c r="K28" s="1672"/>
      <c r="L28" s="1672"/>
      <c r="M28" s="1672"/>
      <c r="N28" s="1672"/>
      <c r="O28" s="1672"/>
      <c r="P28" s="1672"/>
      <c r="Q28" s="1672"/>
      <c r="R28" s="1672"/>
      <c r="S28" s="1672"/>
      <c r="T28" s="1672"/>
      <c r="U28" s="1672"/>
      <c r="V28" s="1672"/>
      <c r="W28" s="1673"/>
      <c r="X28" s="57">
        <f>IF(T20=0,0,+T20/X26)</f>
        <v>0.65</v>
      </c>
    </row>
    <row r="29" spans="1:25" ht="15.75" x14ac:dyDescent="0.2">
      <c r="A29" s="73"/>
      <c r="B29" s="73"/>
      <c r="C29" s="73"/>
      <c r="D29" s="73"/>
      <c r="E29" s="73"/>
      <c r="F29" s="1671" t="s">
        <v>101</v>
      </c>
      <c r="G29" s="1672"/>
      <c r="H29" s="1672"/>
      <c r="I29" s="1672"/>
      <c r="J29" s="1672"/>
      <c r="K29" s="1672"/>
      <c r="L29" s="1672"/>
      <c r="M29" s="1672"/>
      <c r="N29" s="1672"/>
      <c r="O29" s="1672"/>
      <c r="P29" s="1672"/>
      <c r="Q29" s="1672"/>
      <c r="R29" s="1672"/>
      <c r="S29" s="1672"/>
      <c r="T29" s="1672"/>
      <c r="U29" s="1672"/>
      <c r="V29" s="1672"/>
      <c r="W29" s="1673"/>
      <c r="X29" s="56">
        <f>IF(K20=0,0,+Q20/X27)</f>
        <v>0.70000000000000007</v>
      </c>
    </row>
    <row r="31" spans="1:25" x14ac:dyDescent="0.2">
      <c r="A31" s="70"/>
      <c r="B31" s="70"/>
      <c r="C31" s="1686"/>
      <c r="D31" s="1686"/>
      <c r="E31" s="1686"/>
      <c r="F31" s="1686"/>
      <c r="G31" s="1686"/>
      <c r="H31" s="1686"/>
      <c r="I31" s="70"/>
    </row>
    <row r="32" spans="1:25" ht="12.75" customHeight="1" x14ac:dyDescent="0.2">
      <c r="A32" s="70"/>
      <c r="B32" s="70"/>
      <c r="C32" s="1684" t="s">
        <v>102</v>
      </c>
      <c r="D32" s="1684"/>
      <c r="E32" s="58"/>
      <c r="F32" s="64"/>
      <c r="G32" s="64"/>
      <c r="H32" s="1685" t="s">
        <v>103</v>
      </c>
      <c r="I32" s="1685"/>
      <c r="J32" s="1685"/>
      <c r="K32" s="1685"/>
      <c r="L32" s="1685"/>
      <c r="M32" s="1685"/>
      <c r="N32" s="1685"/>
      <c r="O32" s="1685"/>
      <c r="P32" s="1685"/>
      <c r="Q32" s="1685"/>
    </row>
    <row r="35" spans="19:21" x14ac:dyDescent="0.2">
      <c r="S35" s="59"/>
      <c r="T35" s="59"/>
      <c r="U35" s="59"/>
    </row>
  </sheetData>
  <mergeCells count="98">
    <mergeCell ref="C32:D32"/>
    <mergeCell ref="H32:Q32"/>
    <mergeCell ref="C28:D28"/>
    <mergeCell ref="C27:D27"/>
    <mergeCell ref="F26:W26"/>
    <mergeCell ref="F27:W27"/>
    <mergeCell ref="C31:H31"/>
    <mergeCell ref="F28:W28"/>
    <mergeCell ref="A24:D24"/>
    <mergeCell ref="F24:W24"/>
    <mergeCell ref="A25:B25"/>
    <mergeCell ref="C25:D25"/>
    <mergeCell ref="F16:F17"/>
    <mergeCell ref="B16:C16"/>
    <mergeCell ref="B17:C17"/>
    <mergeCell ref="A23:D23"/>
    <mergeCell ref="F23:W23"/>
    <mergeCell ref="O16:O17"/>
    <mergeCell ref="A27:B27"/>
    <mergeCell ref="A28:B28"/>
    <mergeCell ref="E16:E17"/>
    <mergeCell ref="F29:W29"/>
    <mergeCell ref="F25:W25"/>
    <mergeCell ref="H16:H17"/>
    <mergeCell ref="R16:R17"/>
    <mergeCell ref="B18:C18"/>
    <mergeCell ref="B19:C19"/>
    <mergeCell ref="D18:D19"/>
    <mergeCell ref="J16:J17"/>
    <mergeCell ref="L16:L17"/>
    <mergeCell ref="M16:M17"/>
    <mergeCell ref="K16:K17"/>
    <mergeCell ref="I16:I17"/>
    <mergeCell ref="Q16:Q17"/>
    <mergeCell ref="A1:B4"/>
    <mergeCell ref="C1:X4"/>
    <mergeCell ref="A6:X7"/>
    <mergeCell ref="D9:D10"/>
    <mergeCell ref="E9:E10"/>
    <mergeCell ref="F9:F10"/>
    <mergeCell ref="S9:S10"/>
    <mergeCell ref="I9:I10"/>
    <mergeCell ref="O9:O10"/>
    <mergeCell ref="P9:P10"/>
    <mergeCell ref="K9:K10"/>
    <mergeCell ref="T9:T10"/>
    <mergeCell ref="U9:U10"/>
    <mergeCell ref="Q9:Q10"/>
    <mergeCell ref="R9:R10"/>
    <mergeCell ref="V9:W9"/>
    <mergeCell ref="X9:X10"/>
    <mergeCell ref="J9:J10"/>
    <mergeCell ref="L9:L10"/>
    <mergeCell ref="M9:M10"/>
    <mergeCell ref="N9:N10"/>
    <mergeCell ref="A5:H5"/>
    <mergeCell ref="I5:Q5"/>
    <mergeCell ref="R5:X5"/>
    <mergeCell ref="G12:G13"/>
    <mergeCell ref="K12:K13"/>
    <mergeCell ref="M12:M13"/>
    <mergeCell ref="V8:W8"/>
    <mergeCell ref="D12:D13"/>
    <mergeCell ref="E12:E13"/>
    <mergeCell ref="F12:F13"/>
    <mergeCell ref="G9:G10"/>
    <mergeCell ref="A9:A10"/>
    <mergeCell ref="B9:C10"/>
    <mergeCell ref="B11:C11"/>
    <mergeCell ref="H9:H10"/>
    <mergeCell ref="L12:L13"/>
    <mergeCell ref="X16:X17"/>
    <mergeCell ref="V16:V17"/>
    <mergeCell ref="W16:W17"/>
    <mergeCell ref="N12:N13"/>
    <mergeCell ref="Q12:Q13"/>
    <mergeCell ref="R12:R13"/>
    <mergeCell ref="O12:O13"/>
    <mergeCell ref="P12:P13"/>
    <mergeCell ref="N16:N17"/>
    <mergeCell ref="T12:T13"/>
    <mergeCell ref="U12:U13"/>
    <mergeCell ref="P16:P17"/>
    <mergeCell ref="W12:W13"/>
    <mergeCell ref="S16:S17"/>
    <mergeCell ref="S12:S13"/>
    <mergeCell ref="V12:V13"/>
    <mergeCell ref="H12:H13"/>
    <mergeCell ref="I12:I13"/>
    <mergeCell ref="J12:J13"/>
    <mergeCell ref="A8:B8"/>
    <mergeCell ref="D16:D17"/>
    <mergeCell ref="B13:C13"/>
    <mergeCell ref="B12:C12"/>
    <mergeCell ref="B14:C14"/>
    <mergeCell ref="D14:D15"/>
    <mergeCell ref="B15:C15"/>
    <mergeCell ref="G16:G17"/>
  </mergeCells>
  <conditionalFormatting sqref="R12:R19">
    <cfRule type="cellIs" dxfId="844" priority="21" stopIfTrue="1" operator="between">
      <formula>0.9</formula>
      <formula>1</formula>
    </cfRule>
    <cfRule type="cellIs" dxfId="843" priority="22" stopIfTrue="1" operator="between">
      <formula>0.5</formula>
      <formula>0.89</formula>
    </cfRule>
    <cfRule type="cellIs" dxfId="842" priority="23" stopIfTrue="1" operator="between">
      <formula>0.2</formula>
      <formula>0.49</formula>
    </cfRule>
    <cfRule type="cellIs" dxfId="841" priority="24" stopIfTrue="1" operator="between">
      <formula>0</formula>
      <formula>0.19</formula>
    </cfRule>
  </conditionalFormatting>
  <conditionalFormatting sqref="X28">
    <cfRule type="cellIs" dxfId="840" priority="17" stopIfTrue="1" operator="between">
      <formula>0.9</formula>
      <formula>1</formula>
    </cfRule>
    <cfRule type="cellIs" dxfId="839" priority="18" stopIfTrue="1" operator="between">
      <formula>0.5</formula>
      <formula>0.89</formula>
    </cfRule>
    <cfRule type="cellIs" dxfId="838" priority="19" stopIfTrue="1" operator="between">
      <formula>0.2</formula>
      <formula>0.49</formula>
    </cfRule>
    <cfRule type="cellIs" dxfId="837" priority="20" stopIfTrue="1" operator="between">
      <formula>0</formula>
      <formula>0.19</formula>
    </cfRule>
  </conditionalFormatting>
  <conditionalFormatting sqref="X29">
    <cfRule type="cellIs" dxfId="836" priority="13" stopIfTrue="1" operator="between">
      <formula>0.9</formula>
      <formula>1</formula>
    </cfRule>
    <cfRule type="cellIs" dxfId="835" priority="14" stopIfTrue="1" operator="between">
      <formula>0.5</formula>
      <formula>0.89</formula>
    </cfRule>
    <cfRule type="cellIs" dxfId="834" priority="15" stopIfTrue="1" operator="between">
      <formula>0.2</formula>
      <formula>0.49</formula>
    </cfRule>
    <cfRule type="cellIs" dxfId="833" priority="16" stopIfTrue="1" operator="between">
      <formula>0</formula>
      <formula>0.19</formula>
    </cfRule>
  </conditionalFormatting>
  <conditionalFormatting sqref="X29">
    <cfRule type="cellIs" dxfId="832" priority="9" stopIfTrue="1" operator="between">
      <formula>0.9</formula>
      <formula>1</formula>
    </cfRule>
    <cfRule type="cellIs" dxfId="831" priority="10" stopIfTrue="1" operator="between">
      <formula>0.5</formula>
      <formula>0.89</formula>
    </cfRule>
    <cfRule type="cellIs" dxfId="830" priority="11" stopIfTrue="1" operator="between">
      <formula>0.2</formula>
      <formula>0.49</formula>
    </cfRule>
    <cfRule type="cellIs" dxfId="829" priority="12" stopIfTrue="1" operator="between">
      <formula>0</formula>
      <formula>0.19</formula>
    </cfRule>
  </conditionalFormatting>
  <conditionalFormatting sqref="X29">
    <cfRule type="cellIs" dxfId="828" priority="5" stopIfTrue="1" operator="between">
      <formula>0.9</formula>
      <formula>1</formula>
    </cfRule>
    <cfRule type="cellIs" dxfId="827" priority="6" stopIfTrue="1" operator="between">
      <formula>0.5</formula>
      <formula>0.89</formula>
    </cfRule>
    <cfRule type="cellIs" dxfId="826" priority="7" stopIfTrue="1" operator="between">
      <formula>0.2</formula>
      <formula>0.49</formula>
    </cfRule>
    <cfRule type="cellIs" dxfId="825" priority="8" stopIfTrue="1" operator="between">
      <formula>0</formula>
      <formula>0.19</formula>
    </cfRule>
  </conditionalFormatting>
  <conditionalFormatting sqref="R20">
    <cfRule type="cellIs" dxfId="824" priority="1" stopIfTrue="1" operator="between">
      <formula>0.9</formula>
      <formula>1</formula>
    </cfRule>
    <cfRule type="cellIs" dxfId="823" priority="2" stopIfTrue="1" operator="between">
      <formula>0.5</formula>
      <formula>0.89</formula>
    </cfRule>
    <cfRule type="cellIs" dxfId="822" priority="3" stopIfTrue="1" operator="between">
      <formula>0.2</formula>
      <formula>0.49</formula>
    </cfRule>
    <cfRule type="cellIs" dxfId="821" priority="4" stopIfTrue="1" operator="between">
      <formula>0</formula>
      <formula>0.19</formula>
    </cfRule>
  </conditionalFormatting>
  <hyperlinks>
    <hyperlink ref="C8" location="'CONTROL PM'!A1" display="VOLVER"/>
  </hyperlinks>
  <printOptions horizontalCentered="1"/>
  <pageMargins left="1.1023622047244095" right="0.70866141732283472" top="0.74803149606299213" bottom="0.74803149606299213" header="0.31496062992125984" footer="0.31496062992125984"/>
  <pageSetup paperSize="5" scale="7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tabColor rgb="FF00B0F0"/>
  </sheetPr>
  <dimension ref="A1:OM60"/>
  <sheetViews>
    <sheetView topLeftCell="F31" zoomScale="70" zoomScaleNormal="70" workbookViewId="0">
      <selection activeCell="X33" sqref="X33:X34"/>
    </sheetView>
  </sheetViews>
  <sheetFormatPr baseColWidth="10" defaultColWidth="27.5703125" defaultRowHeight="15.75" x14ac:dyDescent="0.2"/>
  <cols>
    <col min="1" max="1" width="15.42578125" style="452" customWidth="1"/>
    <col min="2" max="2" width="17.28515625" style="452" customWidth="1"/>
    <col min="3" max="3" width="28.5703125" style="452" customWidth="1"/>
    <col min="4" max="4" width="29.7109375" style="452" customWidth="1"/>
    <col min="5" max="5" width="27.5703125" style="452"/>
    <col min="6" max="6" width="5.85546875" style="452" customWidth="1"/>
    <col min="7" max="7" width="34.42578125" style="452" customWidth="1"/>
    <col min="8" max="8" width="0" style="452" hidden="1" customWidth="1"/>
    <col min="9" max="9" width="27.5703125" style="433" customWidth="1"/>
    <col min="10" max="10" width="27.5703125" style="433" hidden="1" customWidth="1"/>
    <col min="11" max="11" width="34.140625" style="433" hidden="1" customWidth="1"/>
    <col min="12" max="17" width="27.5703125" style="433" hidden="1" customWidth="1"/>
    <col min="18" max="18" width="27.5703125" style="433" customWidth="1"/>
    <col min="19" max="19" width="27.5703125" style="433"/>
    <col min="20" max="21" width="0" style="433" hidden="1" customWidth="1"/>
    <col min="22" max="22" width="47.140625" style="433" hidden="1" customWidth="1"/>
    <col min="23" max="23" width="71.42578125" style="433" customWidth="1"/>
    <col min="24" max="24" width="38.5703125" style="433" customWidth="1"/>
    <col min="25" max="25" width="70.140625" style="452" hidden="1" customWidth="1"/>
    <col min="26" max="29" width="27.5703125" style="431"/>
    <col min="30" max="30" width="27.5703125" style="432"/>
    <col min="31" max="109" width="27.5703125" style="431"/>
    <col min="110" max="16384" width="27.5703125" style="433"/>
  </cols>
  <sheetData>
    <row r="1" spans="1:403" ht="15.75" customHeight="1" x14ac:dyDescent="0.2">
      <c r="A1" s="2027"/>
      <c r="B1" s="2030"/>
      <c r="C1" s="2032" t="s">
        <v>2108</v>
      </c>
      <c r="D1" s="2033"/>
      <c r="E1" s="2033"/>
      <c r="F1" s="2033"/>
      <c r="G1" s="2033"/>
      <c r="H1" s="2033"/>
      <c r="I1" s="2033"/>
      <c r="J1" s="2033"/>
      <c r="K1" s="2033"/>
      <c r="L1" s="2033"/>
      <c r="M1" s="2033"/>
      <c r="N1" s="2033"/>
      <c r="O1" s="2033"/>
      <c r="P1" s="2033"/>
      <c r="Q1" s="2033"/>
      <c r="R1" s="2033"/>
      <c r="S1" s="2033"/>
      <c r="T1" s="2033"/>
      <c r="U1" s="2033"/>
      <c r="V1" s="2033"/>
      <c r="W1" s="2033"/>
      <c r="X1" s="2034"/>
      <c r="Y1" s="431"/>
    </row>
    <row r="2" spans="1:403" ht="15.75" customHeight="1" x14ac:dyDescent="0.2">
      <c r="A2" s="2028"/>
      <c r="B2" s="2030"/>
      <c r="C2" s="2035"/>
      <c r="D2" s="2036"/>
      <c r="E2" s="2036"/>
      <c r="F2" s="2036"/>
      <c r="G2" s="2036"/>
      <c r="H2" s="2036"/>
      <c r="I2" s="2036"/>
      <c r="J2" s="2036"/>
      <c r="K2" s="2036"/>
      <c r="L2" s="2036"/>
      <c r="M2" s="2036"/>
      <c r="N2" s="2036"/>
      <c r="O2" s="2036"/>
      <c r="P2" s="2036"/>
      <c r="Q2" s="2036"/>
      <c r="R2" s="2036"/>
      <c r="S2" s="2036"/>
      <c r="T2" s="2036"/>
      <c r="U2" s="2036"/>
      <c r="V2" s="2036"/>
      <c r="W2" s="2036"/>
      <c r="X2" s="2037"/>
      <c r="Y2" s="431"/>
    </row>
    <row r="3" spans="1:403" ht="15.75" customHeight="1" x14ac:dyDescent="0.2">
      <c r="A3" s="2028"/>
      <c r="B3" s="2030"/>
      <c r="C3" s="2035"/>
      <c r="D3" s="2036"/>
      <c r="E3" s="2036"/>
      <c r="F3" s="2036"/>
      <c r="G3" s="2036"/>
      <c r="H3" s="2036"/>
      <c r="I3" s="2036"/>
      <c r="J3" s="2036"/>
      <c r="K3" s="2036"/>
      <c r="L3" s="2036"/>
      <c r="M3" s="2036"/>
      <c r="N3" s="2036"/>
      <c r="O3" s="2036"/>
      <c r="P3" s="2036"/>
      <c r="Q3" s="2036"/>
      <c r="R3" s="2036"/>
      <c r="S3" s="2036"/>
      <c r="T3" s="2036"/>
      <c r="U3" s="2036"/>
      <c r="V3" s="2036"/>
      <c r="W3" s="2036"/>
      <c r="X3" s="2037"/>
      <c r="Y3" s="431"/>
    </row>
    <row r="4" spans="1:403" ht="15.75" customHeight="1" x14ac:dyDescent="0.2">
      <c r="A4" s="2028"/>
      <c r="B4" s="2030"/>
      <c r="C4" s="2035"/>
      <c r="D4" s="2036"/>
      <c r="E4" s="2036"/>
      <c r="F4" s="2036"/>
      <c r="G4" s="2036"/>
      <c r="H4" s="2036"/>
      <c r="I4" s="2036"/>
      <c r="J4" s="2036"/>
      <c r="K4" s="2036"/>
      <c r="L4" s="2036"/>
      <c r="M4" s="2036"/>
      <c r="N4" s="2036"/>
      <c r="O4" s="2036"/>
      <c r="P4" s="2036"/>
      <c r="Q4" s="2036"/>
      <c r="R4" s="2036"/>
      <c r="S4" s="2036"/>
      <c r="T4" s="2036"/>
      <c r="U4" s="2036"/>
      <c r="V4" s="2036"/>
      <c r="W4" s="2036"/>
      <c r="X4" s="2037"/>
      <c r="Y4" s="431"/>
    </row>
    <row r="5" spans="1:403" s="439" customFormat="1" ht="15.75" customHeight="1" x14ac:dyDescent="0.25">
      <c r="A5" s="2028"/>
      <c r="B5" s="2030"/>
      <c r="C5" s="2035"/>
      <c r="D5" s="2036"/>
      <c r="E5" s="2036"/>
      <c r="F5" s="2036"/>
      <c r="G5" s="2036"/>
      <c r="H5" s="2036"/>
      <c r="I5" s="2036"/>
      <c r="J5" s="2036"/>
      <c r="K5" s="2036"/>
      <c r="L5" s="2036"/>
      <c r="M5" s="2036"/>
      <c r="N5" s="2036"/>
      <c r="O5" s="2036"/>
      <c r="P5" s="2036"/>
      <c r="Q5" s="2036"/>
      <c r="R5" s="2036"/>
      <c r="S5" s="2036"/>
      <c r="T5" s="2036"/>
      <c r="U5" s="2036"/>
      <c r="V5" s="2036"/>
      <c r="W5" s="2036"/>
      <c r="X5" s="2037"/>
      <c r="Y5" s="434"/>
      <c r="Z5" s="434"/>
      <c r="AA5" s="434"/>
      <c r="AB5" s="434"/>
      <c r="AC5" s="434"/>
      <c r="AD5" s="435"/>
      <c r="AE5" s="434"/>
      <c r="AF5" s="434"/>
      <c r="AG5" s="434"/>
      <c r="AH5" s="2047"/>
      <c r="AI5" s="2048"/>
      <c r="AJ5" s="2048"/>
      <c r="AK5" s="436"/>
      <c r="AL5" s="436"/>
      <c r="AM5" s="436"/>
      <c r="AN5" s="436"/>
      <c r="AO5" s="436"/>
      <c r="AP5" s="436"/>
      <c r="AQ5" s="436"/>
      <c r="AR5" s="436"/>
      <c r="AS5" s="436"/>
      <c r="AT5" s="436"/>
      <c r="AU5" s="436"/>
      <c r="AV5" s="436"/>
      <c r="AW5" s="436"/>
      <c r="AX5" s="436"/>
      <c r="AY5" s="436"/>
      <c r="AZ5" s="436"/>
      <c r="BA5" s="436"/>
      <c r="BB5" s="436"/>
      <c r="BC5" s="436"/>
      <c r="BD5" s="436"/>
      <c r="BE5" s="436"/>
      <c r="BF5" s="436"/>
      <c r="BG5" s="436"/>
      <c r="BH5" s="436"/>
      <c r="BI5" s="436"/>
      <c r="BJ5" s="436"/>
      <c r="BK5" s="436"/>
      <c r="BL5" s="436"/>
      <c r="BM5" s="436"/>
      <c r="BN5" s="436"/>
      <c r="BO5" s="436"/>
      <c r="BP5" s="436"/>
      <c r="BQ5" s="436"/>
      <c r="BR5" s="436"/>
      <c r="BS5" s="436"/>
      <c r="BT5" s="436"/>
      <c r="BU5" s="436"/>
      <c r="BV5" s="436"/>
      <c r="BW5" s="436"/>
      <c r="BX5" s="436"/>
      <c r="BY5" s="436"/>
      <c r="BZ5" s="436"/>
      <c r="CA5" s="436"/>
      <c r="CB5" s="436"/>
      <c r="CC5" s="436"/>
      <c r="CD5" s="436"/>
      <c r="CE5" s="436"/>
      <c r="CF5" s="436"/>
      <c r="CG5" s="436"/>
      <c r="CH5" s="436"/>
      <c r="CI5" s="436"/>
      <c r="CJ5" s="436"/>
      <c r="CK5" s="436"/>
      <c r="CL5" s="436"/>
      <c r="CM5" s="436"/>
      <c r="CN5" s="436"/>
      <c r="CO5" s="436"/>
      <c r="CP5" s="436"/>
      <c r="CQ5" s="436"/>
      <c r="CR5" s="436"/>
      <c r="CS5" s="436"/>
      <c r="CT5" s="436"/>
      <c r="CU5" s="436"/>
      <c r="CV5" s="436"/>
      <c r="CW5" s="436"/>
      <c r="CX5" s="436"/>
      <c r="CY5" s="436"/>
      <c r="CZ5" s="436"/>
      <c r="DA5" s="436"/>
      <c r="DB5" s="436"/>
      <c r="DC5" s="436"/>
      <c r="DD5" s="436"/>
      <c r="DE5" s="436"/>
      <c r="DF5" s="437"/>
      <c r="DG5" s="438"/>
      <c r="DH5" s="438"/>
      <c r="DI5" s="438"/>
      <c r="DJ5" s="438"/>
      <c r="DK5" s="438"/>
      <c r="DL5" s="438"/>
      <c r="DM5" s="438"/>
      <c r="DN5" s="438"/>
      <c r="DO5" s="438"/>
      <c r="DP5" s="438"/>
      <c r="DQ5" s="438"/>
      <c r="DR5" s="438"/>
      <c r="DS5" s="438"/>
      <c r="DT5" s="438"/>
      <c r="DU5" s="438"/>
      <c r="DV5" s="438"/>
      <c r="DW5" s="438"/>
      <c r="DX5" s="438"/>
      <c r="DY5" s="438"/>
      <c r="DZ5" s="438"/>
      <c r="EA5" s="438"/>
      <c r="EB5" s="438"/>
      <c r="EC5" s="438"/>
      <c r="ED5" s="438"/>
      <c r="EE5" s="438"/>
      <c r="EF5" s="438"/>
      <c r="EG5" s="438"/>
      <c r="EH5" s="438"/>
      <c r="EI5" s="438"/>
      <c r="EJ5" s="438"/>
      <c r="EK5" s="438"/>
      <c r="EL5" s="438"/>
      <c r="EM5" s="438"/>
      <c r="EN5" s="438"/>
      <c r="EO5" s="438"/>
      <c r="EP5" s="438"/>
      <c r="EQ5" s="438"/>
      <c r="ER5" s="438"/>
      <c r="ES5" s="438"/>
      <c r="ET5" s="438"/>
      <c r="EU5" s="438"/>
      <c r="EV5" s="438"/>
      <c r="EW5" s="438"/>
      <c r="EX5" s="438"/>
      <c r="EY5" s="438"/>
      <c r="EZ5" s="438"/>
      <c r="FA5" s="438"/>
      <c r="FB5" s="438"/>
      <c r="FC5" s="438"/>
      <c r="FD5" s="438"/>
      <c r="FE5" s="438"/>
      <c r="FF5" s="438"/>
      <c r="FG5" s="438"/>
      <c r="FH5" s="438"/>
      <c r="FI5" s="438"/>
      <c r="FJ5" s="438"/>
      <c r="FK5" s="438"/>
      <c r="FL5" s="438"/>
      <c r="FM5" s="438"/>
      <c r="FN5" s="438"/>
      <c r="FO5" s="438"/>
      <c r="FP5" s="438"/>
      <c r="FQ5" s="438"/>
      <c r="FR5" s="438"/>
      <c r="FS5" s="438"/>
      <c r="FT5" s="438"/>
      <c r="FU5" s="438"/>
      <c r="FV5" s="438"/>
      <c r="FW5" s="438"/>
      <c r="FX5" s="438"/>
      <c r="FY5" s="438"/>
      <c r="FZ5" s="438"/>
      <c r="GA5" s="438"/>
      <c r="GB5" s="438"/>
      <c r="GC5" s="438"/>
      <c r="GD5" s="438"/>
      <c r="GE5" s="438"/>
      <c r="GF5" s="438"/>
      <c r="GG5" s="438"/>
      <c r="GH5" s="438"/>
      <c r="GI5" s="438"/>
      <c r="GJ5" s="438"/>
      <c r="GK5" s="438"/>
      <c r="GL5" s="438"/>
      <c r="GM5" s="438"/>
      <c r="GN5" s="438"/>
      <c r="GO5" s="438"/>
      <c r="GP5" s="438"/>
      <c r="GQ5" s="438"/>
      <c r="GR5" s="438"/>
      <c r="GS5" s="438"/>
      <c r="GT5" s="438"/>
      <c r="GU5" s="438"/>
      <c r="GV5" s="438"/>
      <c r="GW5" s="438"/>
      <c r="GX5" s="438"/>
      <c r="GY5" s="438"/>
      <c r="GZ5" s="438"/>
      <c r="HA5" s="438"/>
      <c r="HB5" s="438"/>
      <c r="HC5" s="438"/>
      <c r="HD5" s="438"/>
      <c r="HE5" s="438"/>
      <c r="HF5" s="438"/>
      <c r="HG5" s="438"/>
      <c r="HH5" s="438"/>
      <c r="HI5" s="438"/>
      <c r="HJ5" s="438"/>
      <c r="HK5" s="438"/>
      <c r="HL5" s="438"/>
      <c r="HM5" s="438"/>
      <c r="HN5" s="438"/>
      <c r="HO5" s="438"/>
      <c r="HP5" s="438"/>
      <c r="HQ5" s="438"/>
      <c r="HR5" s="438"/>
      <c r="HS5" s="438"/>
      <c r="HT5" s="438"/>
      <c r="HU5" s="438"/>
      <c r="HV5" s="438"/>
      <c r="HW5" s="438"/>
      <c r="HX5" s="438"/>
      <c r="HY5" s="438"/>
      <c r="HZ5" s="438"/>
      <c r="IA5" s="438"/>
      <c r="IB5" s="438"/>
      <c r="IC5" s="438"/>
      <c r="ID5" s="438"/>
      <c r="IE5" s="438"/>
      <c r="IF5" s="438"/>
      <c r="IG5" s="438"/>
      <c r="IH5" s="438"/>
      <c r="II5" s="438"/>
      <c r="IJ5" s="438"/>
      <c r="IK5" s="438"/>
      <c r="IL5" s="438"/>
      <c r="IM5" s="438"/>
      <c r="IN5" s="438"/>
      <c r="IO5" s="438"/>
      <c r="IP5" s="438"/>
      <c r="IQ5" s="438"/>
      <c r="IR5" s="438"/>
      <c r="IS5" s="438"/>
      <c r="IT5" s="438"/>
      <c r="IU5" s="438"/>
      <c r="IV5" s="438"/>
      <c r="IW5" s="438"/>
      <c r="IX5" s="438"/>
      <c r="IY5" s="438"/>
      <c r="IZ5" s="438"/>
      <c r="JA5" s="438"/>
      <c r="JB5" s="438"/>
      <c r="JC5" s="438"/>
      <c r="JD5" s="438"/>
      <c r="JE5" s="438"/>
      <c r="JF5" s="438"/>
      <c r="JG5" s="438"/>
      <c r="JH5" s="438"/>
      <c r="JI5" s="438"/>
      <c r="JJ5" s="438"/>
      <c r="JK5" s="438"/>
      <c r="JL5" s="438"/>
      <c r="JM5" s="438"/>
      <c r="JN5" s="438"/>
      <c r="JO5" s="438"/>
      <c r="JP5" s="438"/>
      <c r="JQ5" s="438"/>
      <c r="JR5" s="438"/>
      <c r="JS5" s="438"/>
      <c r="JT5" s="438"/>
      <c r="JU5" s="438"/>
      <c r="JV5" s="438"/>
      <c r="JW5" s="438"/>
      <c r="JX5" s="438"/>
      <c r="JY5" s="438"/>
      <c r="JZ5" s="438"/>
      <c r="KA5" s="438"/>
      <c r="KB5" s="438"/>
      <c r="KC5" s="438"/>
      <c r="KD5" s="438"/>
      <c r="KE5" s="438"/>
      <c r="KF5" s="438"/>
      <c r="KG5" s="438"/>
      <c r="KH5" s="438"/>
      <c r="KI5" s="438"/>
      <c r="KJ5" s="438"/>
      <c r="KK5" s="438"/>
      <c r="KL5" s="438"/>
      <c r="KM5" s="438"/>
      <c r="KN5" s="438"/>
      <c r="KO5" s="438"/>
      <c r="KP5" s="438"/>
      <c r="KQ5" s="438"/>
      <c r="KR5" s="438"/>
      <c r="KS5" s="438"/>
      <c r="KT5" s="438"/>
      <c r="KU5" s="438"/>
      <c r="KV5" s="438"/>
      <c r="KW5" s="438"/>
      <c r="KX5" s="438"/>
      <c r="KY5" s="438"/>
      <c r="KZ5" s="438"/>
      <c r="LA5" s="438"/>
      <c r="LB5" s="438"/>
      <c r="LC5" s="438"/>
      <c r="LD5" s="438"/>
      <c r="LE5" s="438"/>
      <c r="LF5" s="438"/>
      <c r="LG5" s="438"/>
      <c r="LH5" s="438"/>
      <c r="LI5" s="438"/>
      <c r="LJ5" s="438"/>
      <c r="LK5" s="438"/>
      <c r="LL5" s="438"/>
      <c r="LM5" s="438"/>
      <c r="LN5" s="438"/>
      <c r="LO5" s="438"/>
      <c r="LP5" s="438"/>
      <c r="LQ5" s="438"/>
      <c r="LR5" s="438"/>
      <c r="LS5" s="438"/>
      <c r="LT5" s="438"/>
      <c r="LU5" s="438"/>
      <c r="LV5" s="438"/>
      <c r="LW5" s="438"/>
      <c r="LX5" s="438"/>
      <c r="LY5" s="438"/>
      <c r="LZ5" s="438"/>
      <c r="MA5" s="438"/>
      <c r="MB5" s="438"/>
      <c r="MC5" s="438"/>
      <c r="MD5" s="438"/>
      <c r="ME5" s="438"/>
      <c r="MF5" s="438"/>
      <c r="MG5" s="438"/>
      <c r="MH5" s="438"/>
      <c r="MI5" s="438"/>
      <c r="MJ5" s="438"/>
      <c r="MK5" s="438"/>
      <c r="ML5" s="438"/>
      <c r="MM5" s="438"/>
      <c r="MN5" s="438"/>
      <c r="MO5" s="438"/>
      <c r="MP5" s="438"/>
      <c r="MQ5" s="438"/>
      <c r="MR5" s="438"/>
      <c r="MS5" s="438"/>
      <c r="MT5" s="438"/>
      <c r="MU5" s="438"/>
      <c r="MV5" s="438"/>
      <c r="MW5" s="438"/>
      <c r="MX5" s="438"/>
      <c r="MY5" s="438"/>
      <c r="MZ5" s="438"/>
      <c r="NA5" s="438"/>
      <c r="NB5" s="438"/>
      <c r="NC5" s="438"/>
      <c r="ND5" s="438"/>
      <c r="NE5" s="438"/>
      <c r="NF5" s="438"/>
      <c r="NG5" s="438"/>
      <c r="NH5" s="438"/>
      <c r="NI5" s="438"/>
      <c r="NJ5" s="438"/>
      <c r="NK5" s="438"/>
      <c r="NL5" s="438"/>
      <c r="NM5" s="438"/>
      <c r="NN5" s="438"/>
      <c r="NO5" s="438"/>
      <c r="NP5" s="438"/>
      <c r="NQ5" s="438"/>
      <c r="NR5" s="438"/>
      <c r="NS5" s="438"/>
      <c r="NT5" s="438"/>
      <c r="NU5" s="438"/>
      <c r="NV5" s="438"/>
      <c r="NW5" s="438"/>
      <c r="NX5" s="438"/>
      <c r="NY5" s="438"/>
      <c r="NZ5" s="438"/>
      <c r="OA5" s="438"/>
      <c r="OB5" s="438"/>
      <c r="OC5" s="438"/>
      <c r="OD5" s="438"/>
      <c r="OE5" s="438"/>
      <c r="OF5" s="438"/>
      <c r="OG5" s="438"/>
      <c r="OH5" s="438"/>
      <c r="OI5" s="438"/>
      <c r="OJ5" s="438"/>
      <c r="OK5" s="438"/>
      <c r="OL5" s="438"/>
      <c r="OM5" s="438"/>
    </row>
    <row r="6" spans="1:403" ht="31.5" customHeight="1" x14ac:dyDescent="0.2">
      <c r="A6" s="2029"/>
      <c r="B6" s="2031"/>
      <c r="C6" s="2038"/>
      <c r="D6" s="2039"/>
      <c r="E6" s="2039"/>
      <c r="F6" s="2039"/>
      <c r="G6" s="2039"/>
      <c r="H6" s="2039"/>
      <c r="I6" s="2039"/>
      <c r="J6" s="2039"/>
      <c r="K6" s="2039"/>
      <c r="L6" s="2039"/>
      <c r="M6" s="2039"/>
      <c r="N6" s="2039"/>
      <c r="O6" s="2039"/>
      <c r="P6" s="2039"/>
      <c r="Q6" s="2039"/>
      <c r="R6" s="2039"/>
      <c r="S6" s="2039"/>
      <c r="T6" s="2039"/>
      <c r="U6" s="2039"/>
      <c r="V6" s="2039"/>
      <c r="W6" s="2039"/>
      <c r="X6" s="2040"/>
      <c r="Y6" s="431"/>
    </row>
    <row r="7" spans="1:403" ht="28.5" customHeight="1" x14ac:dyDescent="0.2">
      <c r="A7" s="2049" t="s">
        <v>69</v>
      </c>
      <c r="B7" s="2050"/>
      <c r="C7" s="2050"/>
      <c r="D7" s="2050"/>
      <c r="E7" s="2050"/>
      <c r="F7" s="2050"/>
      <c r="G7" s="2050"/>
      <c r="H7" s="440" t="s">
        <v>68</v>
      </c>
      <c r="I7" s="441">
        <v>1</v>
      </c>
      <c r="J7" s="537"/>
      <c r="K7" s="2051" t="s">
        <v>67</v>
      </c>
      <c r="L7" s="2051"/>
      <c r="M7" s="2051"/>
      <c r="N7" s="2051"/>
      <c r="O7" s="2051"/>
      <c r="P7" s="2051"/>
      <c r="Q7" s="2051"/>
      <c r="R7" s="2051"/>
      <c r="S7" s="2051"/>
      <c r="T7" s="2051"/>
      <c r="U7" s="2051"/>
      <c r="V7" s="2051"/>
      <c r="W7" s="2051"/>
      <c r="X7" s="440"/>
      <c r="Y7" s="431"/>
      <c r="AC7" s="432"/>
      <c r="AD7" s="431"/>
      <c r="DE7" s="433"/>
    </row>
    <row r="8" spans="1:403" ht="28.5" customHeight="1" x14ac:dyDescent="0.2">
      <c r="A8" s="2026" t="s">
        <v>1260</v>
      </c>
      <c r="B8" s="2026"/>
      <c r="C8" s="2026"/>
      <c r="D8" s="2026"/>
      <c r="E8" s="2026"/>
      <c r="F8" s="2026"/>
      <c r="G8" s="2026"/>
      <c r="H8" s="2026"/>
      <c r="I8" s="2026"/>
      <c r="J8" s="2026"/>
      <c r="K8" s="2026"/>
      <c r="L8" s="2026"/>
      <c r="M8" s="2026"/>
      <c r="N8" s="2026"/>
      <c r="O8" s="2026"/>
      <c r="P8" s="2026"/>
      <c r="Q8" s="2026"/>
      <c r="R8" s="2026"/>
      <c r="S8" s="2026"/>
      <c r="T8" s="2026"/>
      <c r="U8" s="2026"/>
      <c r="V8" s="2026"/>
      <c r="W8" s="2026"/>
      <c r="X8" s="2026"/>
      <c r="Y8" s="431"/>
    </row>
    <row r="9" spans="1:403" ht="28.5" customHeight="1" x14ac:dyDescent="0.2">
      <c r="A9" s="2026"/>
      <c r="B9" s="2026"/>
      <c r="C9" s="2026"/>
      <c r="D9" s="2026"/>
      <c r="E9" s="2026"/>
      <c r="F9" s="2026"/>
      <c r="G9" s="2026"/>
      <c r="H9" s="2026"/>
      <c r="I9" s="2026"/>
      <c r="J9" s="2026"/>
      <c r="K9" s="2026"/>
      <c r="L9" s="2026"/>
      <c r="M9" s="2026"/>
      <c r="N9" s="2026"/>
      <c r="O9" s="2026"/>
      <c r="P9" s="2026"/>
      <c r="Q9" s="2026"/>
      <c r="R9" s="2026"/>
      <c r="S9" s="2026"/>
      <c r="T9" s="2026"/>
      <c r="U9" s="2026"/>
      <c r="V9" s="2026"/>
      <c r="W9" s="2026"/>
      <c r="X9" s="2026"/>
      <c r="Y9" s="431"/>
    </row>
    <row r="10" spans="1:403" s="452" customFormat="1" ht="63" x14ac:dyDescent="0.2">
      <c r="A10" s="550" t="s">
        <v>60</v>
      </c>
      <c r="B10" s="550" t="s">
        <v>70</v>
      </c>
      <c r="C10" s="550" t="s">
        <v>59</v>
      </c>
      <c r="D10" s="550" t="s">
        <v>58</v>
      </c>
      <c r="E10" s="550" t="s">
        <v>57</v>
      </c>
      <c r="F10" s="550" t="s">
        <v>1683</v>
      </c>
      <c r="G10" s="550" t="s">
        <v>56</v>
      </c>
      <c r="H10" s="550" t="s">
        <v>1526</v>
      </c>
      <c r="I10" s="550" t="s">
        <v>55</v>
      </c>
      <c r="J10" s="550" t="s">
        <v>1564</v>
      </c>
      <c r="K10" s="550" t="s">
        <v>1553</v>
      </c>
      <c r="L10" s="550" t="s">
        <v>54</v>
      </c>
      <c r="M10" s="550" t="s">
        <v>53</v>
      </c>
      <c r="N10" s="550" t="s">
        <v>52</v>
      </c>
      <c r="O10" s="550" t="s">
        <v>51</v>
      </c>
      <c r="P10" s="550" t="s">
        <v>50</v>
      </c>
      <c r="Q10" s="550" t="s">
        <v>49</v>
      </c>
      <c r="R10" s="550" t="s">
        <v>48</v>
      </c>
      <c r="S10" s="550" t="s">
        <v>47</v>
      </c>
      <c r="T10" s="550" t="s">
        <v>46</v>
      </c>
      <c r="U10" s="532" t="s">
        <v>45</v>
      </c>
      <c r="V10" s="532" t="s">
        <v>44</v>
      </c>
      <c r="W10" s="532" t="s">
        <v>43</v>
      </c>
      <c r="X10" s="532" t="s">
        <v>42</v>
      </c>
      <c r="Y10" s="550"/>
      <c r="Z10" s="551"/>
      <c r="AA10" s="551"/>
      <c r="AB10" s="551"/>
      <c r="AC10" s="551"/>
      <c r="AD10" s="552"/>
      <c r="AE10" s="551"/>
      <c r="AF10" s="551"/>
      <c r="AG10" s="551"/>
      <c r="AH10" s="551"/>
      <c r="AI10" s="551"/>
      <c r="AJ10" s="551"/>
      <c r="AK10" s="551"/>
      <c r="AL10" s="551"/>
      <c r="AM10" s="551"/>
      <c r="AN10" s="551"/>
      <c r="AO10" s="551"/>
      <c r="AP10" s="551"/>
      <c r="AQ10" s="551"/>
      <c r="AR10" s="551"/>
      <c r="AS10" s="551"/>
      <c r="AT10" s="551"/>
      <c r="AU10" s="551"/>
      <c r="AV10" s="551"/>
      <c r="AW10" s="551"/>
      <c r="AX10" s="551"/>
      <c r="AY10" s="551"/>
      <c r="AZ10" s="551"/>
      <c r="BA10" s="551"/>
      <c r="BB10" s="551"/>
      <c r="BC10" s="551"/>
      <c r="BD10" s="551"/>
      <c r="BE10" s="551"/>
      <c r="BF10" s="551"/>
      <c r="BG10" s="551"/>
      <c r="BH10" s="551"/>
      <c r="BI10" s="551"/>
      <c r="BJ10" s="551"/>
      <c r="BK10" s="551"/>
      <c r="BL10" s="551"/>
      <c r="BM10" s="551"/>
      <c r="BN10" s="551"/>
      <c r="BO10" s="551"/>
      <c r="BP10" s="551"/>
      <c r="BQ10" s="551"/>
      <c r="BR10" s="551"/>
      <c r="BS10" s="551"/>
      <c r="BT10" s="551"/>
      <c r="BU10" s="551"/>
      <c r="BV10" s="551"/>
      <c r="BW10" s="551"/>
      <c r="BX10" s="551"/>
      <c r="BY10" s="551"/>
      <c r="BZ10" s="551"/>
      <c r="CA10" s="551"/>
      <c r="CB10" s="551"/>
      <c r="CC10" s="551"/>
      <c r="CD10" s="551"/>
      <c r="CE10" s="551"/>
      <c r="CF10" s="551"/>
      <c r="CG10" s="551"/>
      <c r="CH10" s="551"/>
      <c r="CI10" s="551"/>
      <c r="CJ10" s="551"/>
      <c r="CK10" s="551"/>
      <c r="CL10" s="551"/>
      <c r="CM10" s="551"/>
      <c r="CN10" s="551"/>
      <c r="CO10" s="551"/>
      <c r="CP10" s="551"/>
      <c r="CQ10" s="551"/>
      <c r="CR10" s="551"/>
      <c r="CS10" s="551"/>
      <c r="CT10" s="551"/>
      <c r="CU10" s="551"/>
      <c r="CV10" s="551"/>
      <c r="CW10" s="551"/>
      <c r="CX10" s="551"/>
      <c r="CY10" s="551"/>
      <c r="CZ10" s="551"/>
      <c r="DA10" s="551"/>
      <c r="DB10" s="551"/>
      <c r="DC10" s="551"/>
      <c r="DD10" s="551"/>
      <c r="DE10" s="551"/>
    </row>
    <row r="11" spans="1:403" ht="127.5" customHeight="1" x14ac:dyDescent="0.2">
      <c r="A11" s="442" t="s">
        <v>1261</v>
      </c>
      <c r="B11" s="442" t="s">
        <v>29</v>
      </c>
      <c r="C11" s="2044" t="s">
        <v>1262</v>
      </c>
      <c r="D11" s="2044" t="s">
        <v>1263</v>
      </c>
      <c r="E11" s="2044" t="s">
        <v>1264</v>
      </c>
      <c r="F11" s="583">
        <v>1</v>
      </c>
      <c r="G11" s="443" t="s">
        <v>1265</v>
      </c>
      <c r="H11" s="536" t="s">
        <v>1527</v>
      </c>
      <c r="I11" s="444">
        <v>3</v>
      </c>
      <c r="J11" s="536" t="s">
        <v>1565</v>
      </c>
      <c r="K11" s="556" t="s">
        <v>1252</v>
      </c>
      <c r="L11" s="445">
        <v>43313</v>
      </c>
      <c r="M11" s="445">
        <v>43439</v>
      </c>
      <c r="N11" s="479">
        <f>(+M11-L11)/7</f>
        <v>18</v>
      </c>
      <c r="O11" s="480">
        <v>43633</v>
      </c>
      <c r="P11" s="481">
        <f>(O11-L11)/7-N11</f>
        <v>27.714285714285715</v>
      </c>
      <c r="Q11" s="468" t="str">
        <f ca="1">IF((M11-TODAY())/7&gt;=N11/4,"En tiempo","Alerta")</f>
        <v>Alerta</v>
      </c>
      <c r="R11" s="482">
        <v>3</v>
      </c>
      <c r="S11" s="483">
        <f>IF(R11/I11=1,1,+R11/I11)</f>
        <v>1</v>
      </c>
      <c r="T11" s="480"/>
      <c r="U11" s="469" t="str">
        <f>IF(T11&lt;=M11,"Cumple","Incumple")</f>
        <v>Cumple</v>
      </c>
      <c r="W11" s="616" t="s">
        <v>1971</v>
      </c>
      <c r="X11" s="2065" t="s">
        <v>1855</v>
      </c>
      <c r="Y11" s="535" t="s">
        <v>1503</v>
      </c>
    </row>
    <row r="12" spans="1:403" ht="171.6" customHeight="1" x14ac:dyDescent="0.2">
      <c r="A12" s="442" t="s">
        <v>1261</v>
      </c>
      <c r="B12" s="442" t="s">
        <v>29</v>
      </c>
      <c r="C12" s="2045"/>
      <c r="D12" s="2045"/>
      <c r="E12" s="2045"/>
      <c r="F12" s="583">
        <v>2</v>
      </c>
      <c r="G12" s="949" t="s">
        <v>1266</v>
      </c>
      <c r="H12" s="536" t="s">
        <v>1528</v>
      </c>
      <c r="I12" s="444">
        <v>1</v>
      </c>
      <c r="J12" s="536" t="s">
        <v>1566</v>
      </c>
      <c r="K12" s="556" t="s">
        <v>1252</v>
      </c>
      <c r="L12" s="445">
        <v>43313</v>
      </c>
      <c r="M12" s="445">
        <v>43439</v>
      </c>
      <c r="N12" s="479">
        <f t="shared" ref="N12:N37" si="0">(+M12-L12)/7</f>
        <v>18</v>
      </c>
      <c r="O12" s="480">
        <v>43634</v>
      </c>
      <c r="P12" s="481">
        <f t="shared" ref="P12:P37" si="1">(O12-L12)/7-N12</f>
        <v>27.857142857142854</v>
      </c>
      <c r="Q12" s="468" t="str">
        <f t="shared" ref="Q12:Q37" ca="1" si="2">IF((M12-TODAY())/7&gt;=N12/4,"En tiempo","Alerta")</f>
        <v>Alerta</v>
      </c>
      <c r="R12" s="482">
        <v>0.4</v>
      </c>
      <c r="S12" s="483">
        <f t="shared" ref="S12:S37" si="3">IF(R12/I12=1,1,+R12/I12)</f>
        <v>0.4</v>
      </c>
      <c r="T12" s="480"/>
      <c r="U12" s="469" t="str">
        <f t="shared" ref="U12:U37" si="4">IF(T12&lt;=M12,"Cumple","Incumple")</f>
        <v>Cumple</v>
      </c>
      <c r="V12" s="469"/>
      <c r="W12" s="616" t="s">
        <v>2393</v>
      </c>
      <c r="X12" s="2066"/>
      <c r="Y12" s="535"/>
    </row>
    <row r="13" spans="1:403" ht="102" customHeight="1" x14ac:dyDescent="0.2">
      <c r="A13" s="442" t="s">
        <v>1261</v>
      </c>
      <c r="B13" s="442" t="s">
        <v>29</v>
      </c>
      <c r="C13" s="2046"/>
      <c r="D13" s="2046"/>
      <c r="E13" s="2046"/>
      <c r="F13" s="583">
        <v>3</v>
      </c>
      <c r="G13" s="949" t="s">
        <v>1267</v>
      </c>
      <c r="H13" s="536" t="s">
        <v>1529</v>
      </c>
      <c r="I13" s="444">
        <v>1</v>
      </c>
      <c r="J13" s="536" t="s">
        <v>1567</v>
      </c>
      <c r="K13" s="556" t="s">
        <v>1252</v>
      </c>
      <c r="L13" s="445">
        <v>43313</v>
      </c>
      <c r="M13" s="445">
        <v>43439</v>
      </c>
      <c r="N13" s="479">
        <f t="shared" si="0"/>
        <v>18</v>
      </c>
      <c r="O13" s="480">
        <v>43635</v>
      </c>
      <c r="P13" s="481">
        <f t="shared" si="1"/>
        <v>28</v>
      </c>
      <c r="Q13" s="468" t="str">
        <f t="shared" ca="1" si="2"/>
        <v>Alerta</v>
      </c>
      <c r="R13" s="482">
        <v>0</v>
      </c>
      <c r="S13" s="483">
        <f t="shared" si="3"/>
        <v>0</v>
      </c>
      <c r="T13" s="480"/>
      <c r="U13" s="469" t="str">
        <f t="shared" si="4"/>
        <v>Cumple</v>
      </c>
      <c r="V13" s="469"/>
      <c r="W13" s="616" t="s">
        <v>2394</v>
      </c>
      <c r="X13" s="2067"/>
      <c r="Y13" s="535"/>
    </row>
    <row r="14" spans="1:403" ht="153.75" customHeight="1" x14ac:dyDescent="0.2">
      <c r="A14" s="442" t="s">
        <v>1261</v>
      </c>
      <c r="B14" s="442" t="s">
        <v>29</v>
      </c>
      <c r="C14" s="2044" t="s">
        <v>1268</v>
      </c>
      <c r="D14" s="2044" t="s">
        <v>1269</v>
      </c>
      <c r="E14" s="2044" t="s">
        <v>1270</v>
      </c>
      <c r="F14" s="583">
        <v>4</v>
      </c>
      <c r="G14" s="443" t="s">
        <v>1271</v>
      </c>
      <c r="H14" s="536" t="s">
        <v>1530</v>
      </c>
      <c r="I14" s="444">
        <v>3</v>
      </c>
      <c r="J14" s="536" t="s">
        <v>1568</v>
      </c>
      <c r="K14" s="556" t="s">
        <v>1554</v>
      </c>
      <c r="L14" s="445">
        <v>43313</v>
      </c>
      <c r="M14" s="445">
        <v>43449</v>
      </c>
      <c r="N14" s="479">
        <f t="shared" si="0"/>
        <v>19.428571428571427</v>
      </c>
      <c r="O14" s="480">
        <v>43636</v>
      </c>
      <c r="P14" s="481">
        <f t="shared" si="1"/>
        <v>26.714285714285719</v>
      </c>
      <c r="Q14" s="468" t="str">
        <f t="shared" ca="1" si="2"/>
        <v>Alerta</v>
      </c>
      <c r="R14" s="482">
        <v>3</v>
      </c>
      <c r="S14" s="483">
        <f t="shared" si="3"/>
        <v>1</v>
      </c>
      <c r="T14" s="480"/>
      <c r="U14" s="469" t="str">
        <f t="shared" si="4"/>
        <v>Cumple</v>
      </c>
      <c r="V14" s="469"/>
      <c r="W14" s="616" t="s">
        <v>2053</v>
      </c>
      <c r="X14" s="2065" t="s">
        <v>1856</v>
      </c>
      <c r="Y14" s="535" t="s">
        <v>1504</v>
      </c>
    </row>
    <row r="15" spans="1:403" ht="198.95" customHeight="1" x14ac:dyDescent="0.2">
      <c r="A15" s="442" t="s">
        <v>1261</v>
      </c>
      <c r="B15" s="442" t="s">
        <v>29</v>
      </c>
      <c r="C15" s="2045"/>
      <c r="D15" s="2045"/>
      <c r="E15" s="2045"/>
      <c r="F15" s="583">
        <v>5</v>
      </c>
      <c r="G15" s="949" t="s">
        <v>1272</v>
      </c>
      <c r="H15" s="535" t="s">
        <v>1528</v>
      </c>
      <c r="I15" s="444">
        <v>1</v>
      </c>
      <c r="J15" s="536" t="s">
        <v>1569</v>
      </c>
      <c r="K15" s="556" t="s">
        <v>1554</v>
      </c>
      <c r="L15" s="445">
        <v>43318</v>
      </c>
      <c r="M15" s="445">
        <v>43449</v>
      </c>
      <c r="N15" s="479">
        <f t="shared" si="0"/>
        <v>18.714285714285715</v>
      </c>
      <c r="O15" s="480">
        <v>43637</v>
      </c>
      <c r="P15" s="481">
        <f t="shared" si="1"/>
        <v>26.857142857142854</v>
      </c>
      <c r="Q15" s="468" t="str">
        <f t="shared" ca="1" si="2"/>
        <v>Alerta</v>
      </c>
      <c r="R15" s="482">
        <v>0.5</v>
      </c>
      <c r="S15" s="483">
        <f t="shared" si="3"/>
        <v>0.5</v>
      </c>
      <c r="T15" s="480"/>
      <c r="U15" s="469" t="str">
        <f t="shared" si="4"/>
        <v>Cumple</v>
      </c>
      <c r="V15" s="469"/>
      <c r="W15" s="553" t="s">
        <v>2395</v>
      </c>
      <c r="X15" s="2066"/>
      <c r="Y15" s="535"/>
    </row>
    <row r="16" spans="1:403" ht="281.10000000000002" customHeight="1" x14ac:dyDescent="0.2">
      <c r="A16" s="442" t="s">
        <v>1261</v>
      </c>
      <c r="B16" s="442" t="s">
        <v>29</v>
      </c>
      <c r="C16" s="2046"/>
      <c r="D16" s="2046"/>
      <c r="E16" s="2046"/>
      <c r="F16" s="583">
        <v>6</v>
      </c>
      <c r="G16" s="949" t="s">
        <v>1273</v>
      </c>
      <c r="H16" s="536" t="s">
        <v>1531</v>
      </c>
      <c r="I16" s="573">
        <v>1</v>
      </c>
      <c r="J16" s="536" t="s">
        <v>1570</v>
      </c>
      <c r="K16" s="556" t="s">
        <v>1555</v>
      </c>
      <c r="L16" s="445">
        <v>43374</v>
      </c>
      <c r="M16" s="445">
        <v>43449</v>
      </c>
      <c r="N16" s="479">
        <f t="shared" si="0"/>
        <v>10.714285714285714</v>
      </c>
      <c r="O16" s="480">
        <v>43638</v>
      </c>
      <c r="P16" s="481">
        <f t="shared" si="1"/>
        <v>27</v>
      </c>
      <c r="Q16" s="468" t="str">
        <f t="shared" ca="1" si="2"/>
        <v>Alerta</v>
      </c>
      <c r="R16" s="482">
        <v>0.5</v>
      </c>
      <c r="S16" s="483">
        <f t="shared" si="3"/>
        <v>0.5</v>
      </c>
      <c r="T16" s="480"/>
      <c r="U16" s="469" t="str">
        <f t="shared" si="4"/>
        <v>Cumple</v>
      </c>
      <c r="V16" s="469"/>
      <c r="W16" s="616" t="s">
        <v>2396</v>
      </c>
      <c r="X16" s="2067"/>
      <c r="Y16" s="535" t="s">
        <v>1523</v>
      </c>
    </row>
    <row r="17" spans="1:403" s="431" customFormat="1" ht="143.1" customHeight="1" x14ac:dyDescent="0.2">
      <c r="A17" s="442" t="s">
        <v>1261</v>
      </c>
      <c r="B17" s="442" t="s">
        <v>29</v>
      </c>
      <c r="C17" s="2041" t="s">
        <v>1274</v>
      </c>
      <c r="D17" s="2044" t="s">
        <v>1275</v>
      </c>
      <c r="E17" s="2044" t="s">
        <v>1276</v>
      </c>
      <c r="F17" s="583">
        <v>7</v>
      </c>
      <c r="G17" s="443" t="s">
        <v>1277</v>
      </c>
      <c r="H17" s="446" t="s">
        <v>1532</v>
      </c>
      <c r="I17" s="447">
        <v>1</v>
      </c>
      <c r="J17" s="536" t="s">
        <v>1571</v>
      </c>
      <c r="K17" s="446" t="s">
        <v>1556</v>
      </c>
      <c r="L17" s="445">
        <v>42955</v>
      </c>
      <c r="M17" s="445">
        <v>43084</v>
      </c>
      <c r="N17" s="479">
        <f t="shared" si="0"/>
        <v>18.428571428571427</v>
      </c>
      <c r="O17" s="480">
        <v>43639</v>
      </c>
      <c r="P17" s="481">
        <f t="shared" si="1"/>
        <v>79.285714285714278</v>
      </c>
      <c r="Q17" s="468" t="str">
        <f t="shared" ca="1" si="2"/>
        <v>Alerta</v>
      </c>
      <c r="R17" s="568">
        <v>1</v>
      </c>
      <c r="S17" s="483">
        <f t="shared" si="3"/>
        <v>1</v>
      </c>
      <c r="T17" s="445">
        <v>42955</v>
      </c>
      <c r="U17" s="469" t="str">
        <f t="shared" si="4"/>
        <v>Cumple</v>
      </c>
      <c r="V17" s="616" t="s">
        <v>1623</v>
      </c>
      <c r="W17" s="2024" t="s">
        <v>2054</v>
      </c>
      <c r="X17" s="2068" t="s">
        <v>1857</v>
      </c>
      <c r="Y17" s="535" t="s">
        <v>1505</v>
      </c>
      <c r="AD17" s="432"/>
      <c r="DF17" s="433"/>
      <c r="DG17" s="433"/>
      <c r="DH17" s="433"/>
      <c r="DI17" s="433"/>
      <c r="DJ17" s="433"/>
      <c r="DK17" s="433"/>
      <c r="DL17" s="433"/>
      <c r="DM17" s="433"/>
      <c r="DN17" s="433"/>
      <c r="DO17" s="433"/>
      <c r="DP17" s="433"/>
      <c r="DQ17" s="433"/>
      <c r="DR17" s="433"/>
      <c r="DS17" s="433"/>
      <c r="DT17" s="433"/>
      <c r="DU17" s="433"/>
      <c r="DV17" s="433"/>
      <c r="DW17" s="433"/>
      <c r="DX17" s="433"/>
      <c r="DY17" s="433"/>
      <c r="DZ17" s="433"/>
      <c r="EA17" s="433"/>
      <c r="EB17" s="433"/>
      <c r="EC17" s="433"/>
      <c r="ED17" s="433"/>
      <c r="EE17" s="433"/>
      <c r="EF17" s="433"/>
      <c r="EG17" s="433"/>
      <c r="EH17" s="433"/>
      <c r="EI17" s="433"/>
      <c r="EJ17" s="433"/>
      <c r="EK17" s="433"/>
      <c r="EL17" s="433"/>
      <c r="EM17" s="433"/>
      <c r="EN17" s="433"/>
      <c r="EO17" s="433"/>
      <c r="EP17" s="433"/>
      <c r="EQ17" s="433"/>
      <c r="ER17" s="433"/>
      <c r="ES17" s="433"/>
      <c r="ET17" s="433"/>
      <c r="EU17" s="433"/>
      <c r="EV17" s="433"/>
      <c r="EW17" s="433"/>
      <c r="EX17" s="433"/>
      <c r="EY17" s="433"/>
      <c r="EZ17" s="433"/>
      <c r="FA17" s="433"/>
      <c r="FB17" s="433"/>
      <c r="FC17" s="433"/>
      <c r="FD17" s="433"/>
      <c r="FE17" s="433"/>
      <c r="FF17" s="433"/>
      <c r="FG17" s="433"/>
      <c r="FH17" s="433"/>
      <c r="FI17" s="433"/>
      <c r="FJ17" s="433"/>
      <c r="FK17" s="433"/>
      <c r="FL17" s="433"/>
      <c r="FM17" s="433"/>
      <c r="FN17" s="433"/>
      <c r="FO17" s="433"/>
      <c r="FP17" s="433"/>
      <c r="FQ17" s="433"/>
      <c r="FR17" s="433"/>
      <c r="FS17" s="433"/>
      <c r="FT17" s="433"/>
      <c r="FU17" s="433"/>
      <c r="FV17" s="433"/>
      <c r="FW17" s="433"/>
      <c r="FX17" s="433"/>
      <c r="FY17" s="433"/>
      <c r="FZ17" s="433"/>
      <c r="GA17" s="433"/>
      <c r="GB17" s="433"/>
      <c r="GC17" s="433"/>
      <c r="GD17" s="433"/>
      <c r="GE17" s="433"/>
      <c r="GF17" s="433"/>
      <c r="GG17" s="433"/>
      <c r="GH17" s="433"/>
      <c r="GI17" s="433"/>
      <c r="GJ17" s="433"/>
      <c r="GK17" s="433"/>
      <c r="GL17" s="433"/>
      <c r="GM17" s="433"/>
      <c r="GN17" s="433"/>
      <c r="GO17" s="433"/>
      <c r="GP17" s="433"/>
      <c r="GQ17" s="433"/>
      <c r="GR17" s="433"/>
      <c r="GS17" s="433"/>
      <c r="GT17" s="433"/>
      <c r="GU17" s="433"/>
      <c r="GV17" s="433"/>
      <c r="GW17" s="433"/>
      <c r="GX17" s="433"/>
      <c r="GY17" s="433"/>
      <c r="GZ17" s="433"/>
      <c r="HA17" s="433"/>
      <c r="HB17" s="433"/>
      <c r="HC17" s="433"/>
      <c r="HD17" s="433"/>
      <c r="HE17" s="433"/>
      <c r="HF17" s="433"/>
      <c r="HG17" s="433"/>
      <c r="HH17" s="433"/>
      <c r="HI17" s="433"/>
      <c r="HJ17" s="433"/>
      <c r="HK17" s="433"/>
      <c r="HL17" s="433"/>
      <c r="HM17" s="433"/>
      <c r="HN17" s="433"/>
      <c r="HO17" s="433"/>
      <c r="HP17" s="433"/>
      <c r="HQ17" s="433"/>
      <c r="HR17" s="433"/>
      <c r="HS17" s="433"/>
      <c r="HT17" s="433"/>
      <c r="HU17" s="433"/>
      <c r="HV17" s="433"/>
      <c r="HW17" s="433"/>
      <c r="HX17" s="433"/>
      <c r="HY17" s="433"/>
      <c r="HZ17" s="433"/>
      <c r="IA17" s="433"/>
      <c r="IB17" s="433"/>
      <c r="IC17" s="433"/>
      <c r="ID17" s="433"/>
      <c r="IE17" s="433"/>
      <c r="IF17" s="433"/>
      <c r="IG17" s="433"/>
      <c r="IH17" s="433"/>
      <c r="II17" s="433"/>
      <c r="IJ17" s="433"/>
      <c r="IK17" s="433"/>
      <c r="IL17" s="433"/>
      <c r="IM17" s="433"/>
      <c r="IN17" s="433"/>
      <c r="IO17" s="433"/>
      <c r="IP17" s="433"/>
      <c r="IQ17" s="433"/>
      <c r="IR17" s="433"/>
      <c r="IS17" s="433"/>
      <c r="IT17" s="433"/>
      <c r="IU17" s="433"/>
      <c r="IV17" s="433"/>
      <c r="IW17" s="433"/>
      <c r="IX17" s="433"/>
      <c r="IY17" s="433"/>
      <c r="IZ17" s="433"/>
      <c r="JA17" s="433"/>
      <c r="JB17" s="433"/>
      <c r="JC17" s="433"/>
      <c r="JD17" s="433"/>
      <c r="JE17" s="433"/>
      <c r="JF17" s="433"/>
      <c r="JG17" s="433"/>
      <c r="JH17" s="433"/>
      <c r="JI17" s="433"/>
      <c r="JJ17" s="433"/>
      <c r="JK17" s="433"/>
      <c r="JL17" s="433"/>
      <c r="JM17" s="433"/>
      <c r="JN17" s="433"/>
      <c r="JO17" s="433"/>
      <c r="JP17" s="433"/>
      <c r="JQ17" s="433"/>
      <c r="JR17" s="433"/>
      <c r="JS17" s="433"/>
      <c r="JT17" s="433"/>
      <c r="JU17" s="433"/>
      <c r="JV17" s="433"/>
      <c r="JW17" s="433"/>
      <c r="JX17" s="433"/>
      <c r="JY17" s="433"/>
      <c r="JZ17" s="433"/>
      <c r="KA17" s="433"/>
      <c r="KB17" s="433"/>
      <c r="KC17" s="433"/>
      <c r="KD17" s="433"/>
      <c r="KE17" s="433"/>
      <c r="KF17" s="433"/>
      <c r="KG17" s="433"/>
      <c r="KH17" s="433"/>
      <c r="KI17" s="433"/>
      <c r="KJ17" s="433"/>
      <c r="KK17" s="433"/>
      <c r="KL17" s="433"/>
      <c r="KM17" s="433"/>
      <c r="KN17" s="433"/>
      <c r="KO17" s="433"/>
      <c r="KP17" s="433"/>
      <c r="KQ17" s="433"/>
      <c r="KR17" s="433"/>
      <c r="KS17" s="433"/>
      <c r="KT17" s="433"/>
      <c r="KU17" s="433"/>
      <c r="KV17" s="433"/>
      <c r="KW17" s="433"/>
      <c r="KX17" s="433"/>
      <c r="KY17" s="433"/>
      <c r="KZ17" s="433"/>
      <c r="LA17" s="433"/>
      <c r="LB17" s="433"/>
      <c r="LC17" s="433"/>
      <c r="LD17" s="433"/>
      <c r="LE17" s="433"/>
      <c r="LF17" s="433"/>
      <c r="LG17" s="433"/>
      <c r="LH17" s="433"/>
      <c r="LI17" s="433"/>
      <c r="LJ17" s="433"/>
      <c r="LK17" s="433"/>
      <c r="LL17" s="433"/>
      <c r="LM17" s="433"/>
      <c r="LN17" s="433"/>
      <c r="LO17" s="433"/>
      <c r="LP17" s="433"/>
      <c r="LQ17" s="433"/>
      <c r="LR17" s="433"/>
      <c r="LS17" s="433"/>
      <c r="LT17" s="433"/>
      <c r="LU17" s="433"/>
      <c r="LV17" s="433"/>
      <c r="LW17" s="433"/>
      <c r="LX17" s="433"/>
      <c r="LY17" s="433"/>
      <c r="LZ17" s="433"/>
      <c r="MA17" s="433"/>
      <c r="MB17" s="433"/>
      <c r="MC17" s="433"/>
      <c r="MD17" s="433"/>
      <c r="ME17" s="433"/>
      <c r="MF17" s="433"/>
      <c r="MG17" s="433"/>
      <c r="MH17" s="433"/>
      <c r="MI17" s="433"/>
      <c r="MJ17" s="433"/>
      <c r="MK17" s="433"/>
      <c r="ML17" s="433"/>
      <c r="MM17" s="433"/>
      <c r="MN17" s="433"/>
      <c r="MO17" s="433"/>
      <c r="MP17" s="433"/>
      <c r="MQ17" s="433"/>
      <c r="MR17" s="433"/>
      <c r="MS17" s="433"/>
      <c r="MT17" s="433"/>
      <c r="MU17" s="433"/>
      <c r="MV17" s="433"/>
      <c r="MW17" s="433"/>
      <c r="MX17" s="433"/>
      <c r="MY17" s="433"/>
      <c r="MZ17" s="433"/>
      <c r="NA17" s="433"/>
      <c r="NB17" s="433"/>
      <c r="NC17" s="433"/>
      <c r="ND17" s="433"/>
      <c r="NE17" s="433"/>
      <c r="NF17" s="433"/>
      <c r="NG17" s="433"/>
      <c r="NH17" s="433"/>
      <c r="NI17" s="433"/>
      <c r="NJ17" s="433"/>
      <c r="NK17" s="433"/>
      <c r="NL17" s="433"/>
      <c r="NM17" s="433"/>
      <c r="NN17" s="433"/>
      <c r="NO17" s="433"/>
      <c r="NP17" s="433"/>
      <c r="NQ17" s="433"/>
      <c r="NR17" s="433"/>
      <c r="NS17" s="433"/>
      <c r="NT17" s="433"/>
      <c r="NU17" s="433"/>
      <c r="NV17" s="433"/>
      <c r="NW17" s="433"/>
      <c r="NX17" s="433"/>
      <c r="NY17" s="433"/>
      <c r="NZ17" s="433"/>
      <c r="OA17" s="433"/>
      <c r="OB17" s="433"/>
      <c r="OC17" s="433"/>
      <c r="OD17" s="433"/>
      <c r="OE17" s="433"/>
      <c r="OF17" s="433"/>
      <c r="OG17" s="433"/>
      <c r="OH17" s="433"/>
      <c r="OI17" s="433"/>
      <c r="OJ17" s="433"/>
      <c r="OK17" s="433"/>
      <c r="OL17" s="433"/>
      <c r="OM17" s="433"/>
    </row>
    <row r="18" spans="1:403" s="431" customFormat="1" ht="172.5" customHeight="1" x14ac:dyDescent="0.2">
      <c r="A18" s="442" t="s">
        <v>1261</v>
      </c>
      <c r="B18" s="442" t="s">
        <v>29</v>
      </c>
      <c r="C18" s="2042"/>
      <c r="D18" s="2045"/>
      <c r="E18" s="2045"/>
      <c r="F18" s="583">
        <v>8</v>
      </c>
      <c r="G18" s="443" t="s">
        <v>1278</v>
      </c>
      <c r="H18" s="446" t="s">
        <v>1533</v>
      </c>
      <c r="I18" s="447">
        <v>1</v>
      </c>
      <c r="J18" s="536" t="s">
        <v>1572</v>
      </c>
      <c r="K18" s="446" t="s">
        <v>1557</v>
      </c>
      <c r="L18" s="445">
        <v>43374</v>
      </c>
      <c r="M18" s="445">
        <v>43739</v>
      </c>
      <c r="N18" s="479">
        <f t="shared" si="0"/>
        <v>52.142857142857146</v>
      </c>
      <c r="O18" s="480">
        <v>43640</v>
      </c>
      <c r="P18" s="481">
        <f t="shared" si="1"/>
        <v>-14.142857142857146</v>
      </c>
      <c r="Q18" s="468" t="str">
        <f t="shared" ca="1" si="2"/>
        <v>Alerta</v>
      </c>
      <c r="R18" s="568">
        <v>1</v>
      </c>
      <c r="S18" s="483">
        <f t="shared" si="3"/>
        <v>1</v>
      </c>
      <c r="T18" s="445">
        <v>43374</v>
      </c>
      <c r="U18" s="469" t="str">
        <f t="shared" si="4"/>
        <v>Cumple</v>
      </c>
      <c r="V18" s="616" t="s">
        <v>1696</v>
      </c>
      <c r="W18" s="2025"/>
      <c r="X18" s="2067"/>
      <c r="Y18" s="535"/>
      <c r="AD18" s="432"/>
      <c r="DF18" s="433"/>
      <c r="DG18" s="433"/>
      <c r="DH18" s="433"/>
      <c r="DI18" s="433"/>
      <c r="DJ18" s="433"/>
      <c r="DK18" s="433"/>
      <c r="DL18" s="433"/>
      <c r="DM18" s="433"/>
      <c r="DN18" s="433"/>
      <c r="DO18" s="433"/>
      <c r="DP18" s="433"/>
      <c r="DQ18" s="433"/>
      <c r="DR18" s="433"/>
      <c r="DS18" s="433"/>
      <c r="DT18" s="433"/>
      <c r="DU18" s="433"/>
      <c r="DV18" s="433"/>
      <c r="DW18" s="433"/>
      <c r="DX18" s="433"/>
      <c r="DY18" s="433"/>
      <c r="DZ18" s="433"/>
      <c r="EA18" s="433"/>
      <c r="EB18" s="433"/>
      <c r="EC18" s="433"/>
      <c r="ED18" s="433"/>
      <c r="EE18" s="433"/>
      <c r="EF18" s="433"/>
      <c r="EG18" s="433"/>
      <c r="EH18" s="433"/>
      <c r="EI18" s="433"/>
      <c r="EJ18" s="433"/>
      <c r="EK18" s="433"/>
      <c r="EL18" s="433"/>
      <c r="EM18" s="433"/>
      <c r="EN18" s="433"/>
      <c r="EO18" s="433"/>
      <c r="EP18" s="433"/>
      <c r="EQ18" s="433"/>
      <c r="ER18" s="433"/>
      <c r="ES18" s="433"/>
      <c r="ET18" s="433"/>
      <c r="EU18" s="433"/>
      <c r="EV18" s="433"/>
      <c r="EW18" s="433"/>
      <c r="EX18" s="433"/>
      <c r="EY18" s="433"/>
      <c r="EZ18" s="433"/>
      <c r="FA18" s="433"/>
      <c r="FB18" s="433"/>
      <c r="FC18" s="433"/>
      <c r="FD18" s="433"/>
      <c r="FE18" s="433"/>
      <c r="FF18" s="433"/>
      <c r="FG18" s="433"/>
      <c r="FH18" s="433"/>
      <c r="FI18" s="433"/>
      <c r="FJ18" s="433"/>
      <c r="FK18" s="433"/>
      <c r="FL18" s="433"/>
      <c r="FM18" s="433"/>
      <c r="FN18" s="433"/>
      <c r="FO18" s="433"/>
      <c r="FP18" s="433"/>
      <c r="FQ18" s="433"/>
      <c r="FR18" s="433"/>
      <c r="FS18" s="433"/>
      <c r="FT18" s="433"/>
      <c r="FU18" s="433"/>
      <c r="FV18" s="433"/>
      <c r="FW18" s="433"/>
      <c r="FX18" s="433"/>
      <c r="FY18" s="433"/>
      <c r="FZ18" s="433"/>
      <c r="GA18" s="433"/>
      <c r="GB18" s="433"/>
      <c r="GC18" s="433"/>
      <c r="GD18" s="433"/>
      <c r="GE18" s="433"/>
      <c r="GF18" s="433"/>
      <c r="GG18" s="433"/>
      <c r="GH18" s="433"/>
      <c r="GI18" s="433"/>
      <c r="GJ18" s="433"/>
      <c r="GK18" s="433"/>
      <c r="GL18" s="433"/>
      <c r="GM18" s="433"/>
      <c r="GN18" s="433"/>
      <c r="GO18" s="433"/>
      <c r="GP18" s="433"/>
      <c r="GQ18" s="433"/>
      <c r="GR18" s="433"/>
      <c r="GS18" s="433"/>
      <c r="GT18" s="433"/>
      <c r="GU18" s="433"/>
      <c r="GV18" s="433"/>
      <c r="GW18" s="433"/>
      <c r="GX18" s="433"/>
      <c r="GY18" s="433"/>
      <c r="GZ18" s="433"/>
      <c r="HA18" s="433"/>
      <c r="HB18" s="433"/>
      <c r="HC18" s="433"/>
      <c r="HD18" s="433"/>
      <c r="HE18" s="433"/>
      <c r="HF18" s="433"/>
      <c r="HG18" s="433"/>
      <c r="HH18" s="433"/>
      <c r="HI18" s="433"/>
      <c r="HJ18" s="433"/>
      <c r="HK18" s="433"/>
      <c r="HL18" s="433"/>
      <c r="HM18" s="433"/>
      <c r="HN18" s="433"/>
      <c r="HO18" s="433"/>
      <c r="HP18" s="433"/>
      <c r="HQ18" s="433"/>
      <c r="HR18" s="433"/>
      <c r="HS18" s="433"/>
      <c r="HT18" s="433"/>
      <c r="HU18" s="433"/>
      <c r="HV18" s="433"/>
      <c r="HW18" s="433"/>
      <c r="HX18" s="433"/>
      <c r="HY18" s="433"/>
      <c r="HZ18" s="433"/>
      <c r="IA18" s="433"/>
      <c r="IB18" s="433"/>
      <c r="IC18" s="433"/>
      <c r="ID18" s="433"/>
      <c r="IE18" s="433"/>
      <c r="IF18" s="433"/>
      <c r="IG18" s="433"/>
      <c r="IH18" s="433"/>
      <c r="II18" s="433"/>
      <c r="IJ18" s="433"/>
      <c r="IK18" s="433"/>
      <c r="IL18" s="433"/>
      <c r="IM18" s="433"/>
      <c r="IN18" s="433"/>
      <c r="IO18" s="433"/>
      <c r="IP18" s="433"/>
      <c r="IQ18" s="433"/>
      <c r="IR18" s="433"/>
      <c r="IS18" s="433"/>
      <c r="IT18" s="433"/>
      <c r="IU18" s="433"/>
      <c r="IV18" s="433"/>
      <c r="IW18" s="433"/>
      <c r="IX18" s="433"/>
      <c r="IY18" s="433"/>
      <c r="IZ18" s="433"/>
      <c r="JA18" s="433"/>
      <c r="JB18" s="433"/>
      <c r="JC18" s="433"/>
      <c r="JD18" s="433"/>
      <c r="JE18" s="433"/>
      <c r="JF18" s="433"/>
      <c r="JG18" s="433"/>
      <c r="JH18" s="433"/>
      <c r="JI18" s="433"/>
      <c r="JJ18" s="433"/>
      <c r="JK18" s="433"/>
      <c r="JL18" s="433"/>
      <c r="JM18" s="433"/>
      <c r="JN18" s="433"/>
      <c r="JO18" s="433"/>
      <c r="JP18" s="433"/>
      <c r="JQ18" s="433"/>
      <c r="JR18" s="433"/>
      <c r="JS18" s="433"/>
      <c r="JT18" s="433"/>
      <c r="JU18" s="433"/>
      <c r="JV18" s="433"/>
      <c r="JW18" s="433"/>
      <c r="JX18" s="433"/>
      <c r="JY18" s="433"/>
      <c r="JZ18" s="433"/>
      <c r="KA18" s="433"/>
      <c r="KB18" s="433"/>
      <c r="KC18" s="433"/>
      <c r="KD18" s="433"/>
      <c r="KE18" s="433"/>
      <c r="KF18" s="433"/>
      <c r="KG18" s="433"/>
      <c r="KH18" s="433"/>
      <c r="KI18" s="433"/>
      <c r="KJ18" s="433"/>
      <c r="KK18" s="433"/>
      <c r="KL18" s="433"/>
      <c r="KM18" s="433"/>
      <c r="KN18" s="433"/>
      <c r="KO18" s="433"/>
      <c r="KP18" s="433"/>
      <c r="KQ18" s="433"/>
      <c r="KR18" s="433"/>
      <c r="KS18" s="433"/>
      <c r="KT18" s="433"/>
      <c r="KU18" s="433"/>
      <c r="KV18" s="433"/>
      <c r="KW18" s="433"/>
      <c r="KX18" s="433"/>
      <c r="KY18" s="433"/>
      <c r="KZ18" s="433"/>
      <c r="LA18" s="433"/>
      <c r="LB18" s="433"/>
      <c r="LC18" s="433"/>
      <c r="LD18" s="433"/>
      <c r="LE18" s="433"/>
      <c r="LF18" s="433"/>
      <c r="LG18" s="433"/>
      <c r="LH18" s="433"/>
      <c r="LI18" s="433"/>
      <c r="LJ18" s="433"/>
      <c r="LK18" s="433"/>
      <c r="LL18" s="433"/>
      <c r="LM18" s="433"/>
      <c r="LN18" s="433"/>
      <c r="LO18" s="433"/>
      <c r="LP18" s="433"/>
      <c r="LQ18" s="433"/>
      <c r="LR18" s="433"/>
      <c r="LS18" s="433"/>
      <c r="LT18" s="433"/>
      <c r="LU18" s="433"/>
      <c r="LV18" s="433"/>
      <c r="LW18" s="433"/>
      <c r="LX18" s="433"/>
      <c r="LY18" s="433"/>
      <c r="LZ18" s="433"/>
      <c r="MA18" s="433"/>
      <c r="MB18" s="433"/>
      <c r="MC18" s="433"/>
      <c r="MD18" s="433"/>
      <c r="ME18" s="433"/>
      <c r="MF18" s="433"/>
      <c r="MG18" s="433"/>
      <c r="MH18" s="433"/>
      <c r="MI18" s="433"/>
      <c r="MJ18" s="433"/>
      <c r="MK18" s="433"/>
      <c r="ML18" s="433"/>
      <c r="MM18" s="433"/>
      <c r="MN18" s="433"/>
      <c r="MO18" s="433"/>
      <c r="MP18" s="433"/>
      <c r="MQ18" s="433"/>
      <c r="MR18" s="433"/>
      <c r="MS18" s="433"/>
      <c r="MT18" s="433"/>
      <c r="MU18" s="433"/>
      <c r="MV18" s="433"/>
      <c r="MW18" s="433"/>
      <c r="MX18" s="433"/>
      <c r="MY18" s="433"/>
      <c r="MZ18" s="433"/>
      <c r="NA18" s="433"/>
      <c r="NB18" s="433"/>
      <c r="NC18" s="433"/>
      <c r="ND18" s="433"/>
      <c r="NE18" s="433"/>
      <c r="NF18" s="433"/>
      <c r="NG18" s="433"/>
      <c r="NH18" s="433"/>
      <c r="NI18" s="433"/>
      <c r="NJ18" s="433"/>
      <c r="NK18" s="433"/>
      <c r="NL18" s="433"/>
      <c r="NM18" s="433"/>
      <c r="NN18" s="433"/>
      <c r="NO18" s="433"/>
      <c r="NP18" s="433"/>
      <c r="NQ18" s="433"/>
      <c r="NR18" s="433"/>
      <c r="NS18" s="433"/>
      <c r="NT18" s="433"/>
      <c r="NU18" s="433"/>
      <c r="NV18" s="433"/>
      <c r="NW18" s="433"/>
      <c r="NX18" s="433"/>
      <c r="NY18" s="433"/>
      <c r="NZ18" s="433"/>
      <c r="OA18" s="433"/>
      <c r="OB18" s="433"/>
      <c r="OC18" s="433"/>
      <c r="OD18" s="433"/>
      <c r="OE18" s="433"/>
      <c r="OF18" s="433"/>
      <c r="OG18" s="433"/>
      <c r="OH18" s="433"/>
      <c r="OI18" s="433"/>
      <c r="OJ18" s="433"/>
      <c r="OK18" s="433"/>
      <c r="OL18" s="433"/>
      <c r="OM18" s="433"/>
    </row>
    <row r="19" spans="1:403" s="431" customFormat="1" ht="149.44999999999999" customHeight="1" x14ac:dyDescent="0.2">
      <c r="A19" s="442" t="s">
        <v>1261</v>
      </c>
      <c r="B19" s="442" t="s">
        <v>29</v>
      </c>
      <c r="C19" s="2043"/>
      <c r="D19" s="2046"/>
      <c r="E19" s="2046"/>
      <c r="F19" s="583">
        <v>9</v>
      </c>
      <c r="G19" s="443" t="s">
        <v>1513</v>
      </c>
      <c r="H19" s="446" t="s">
        <v>1534</v>
      </c>
      <c r="I19" s="447">
        <v>3</v>
      </c>
      <c r="J19" s="536" t="s">
        <v>1573</v>
      </c>
      <c r="K19" s="446" t="s">
        <v>1557</v>
      </c>
      <c r="L19" s="445">
        <v>43374</v>
      </c>
      <c r="M19" s="445">
        <v>43449</v>
      </c>
      <c r="N19" s="479">
        <f t="shared" si="0"/>
        <v>10.714285714285714</v>
      </c>
      <c r="O19" s="480">
        <v>43641</v>
      </c>
      <c r="P19" s="481">
        <f t="shared" si="1"/>
        <v>27.428571428571431</v>
      </c>
      <c r="Q19" s="468" t="str">
        <f t="shared" ca="1" si="2"/>
        <v>Alerta</v>
      </c>
      <c r="R19" s="482"/>
      <c r="S19" s="483">
        <f t="shared" si="3"/>
        <v>0</v>
      </c>
      <c r="T19" s="480"/>
      <c r="U19" s="469" t="str">
        <f t="shared" si="4"/>
        <v>Cumple</v>
      </c>
      <c r="V19" s="469"/>
      <c r="W19" s="616" t="s">
        <v>2055</v>
      </c>
      <c r="X19" s="717" t="s">
        <v>1858</v>
      </c>
      <c r="Y19" s="535" t="s">
        <v>1512</v>
      </c>
      <c r="AD19" s="432"/>
      <c r="DF19" s="433"/>
      <c r="DG19" s="433"/>
      <c r="DH19" s="433"/>
      <c r="DI19" s="433"/>
      <c r="DJ19" s="433"/>
      <c r="DK19" s="433"/>
      <c r="DL19" s="433"/>
      <c r="DM19" s="433"/>
      <c r="DN19" s="433"/>
      <c r="DO19" s="433"/>
      <c r="DP19" s="433"/>
      <c r="DQ19" s="433"/>
      <c r="DR19" s="433"/>
      <c r="DS19" s="433"/>
      <c r="DT19" s="433"/>
      <c r="DU19" s="433"/>
      <c r="DV19" s="433"/>
      <c r="DW19" s="433"/>
      <c r="DX19" s="433"/>
      <c r="DY19" s="433"/>
      <c r="DZ19" s="433"/>
      <c r="EA19" s="433"/>
      <c r="EB19" s="433"/>
      <c r="EC19" s="433"/>
      <c r="ED19" s="433"/>
      <c r="EE19" s="433"/>
      <c r="EF19" s="433"/>
      <c r="EG19" s="433"/>
      <c r="EH19" s="433"/>
      <c r="EI19" s="433"/>
      <c r="EJ19" s="433"/>
      <c r="EK19" s="433"/>
      <c r="EL19" s="433"/>
      <c r="EM19" s="433"/>
      <c r="EN19" s="433"/>
      <c r="EO19" s="433"/>
      <c r="EP19" s="433"/>
      <c r="EQ19" s="433"/>
      <c r="ER19" s="433"/>
      <c r="ES19" s="433"/>
      <c r="ET19" s="433"/>
      <c r="EU19" s="433"/>
      <c r="EV19" s="433"/>
      <c r="EW19" s="433"/>
      <c r="EX19" s="433"/>
      <c r="EY19" s="433"/>
      <c r="EZ19" s="433"/>
      <c r="FA19" s="433"/>
      <c r="FB19" s="433"/>
      <c r="FC19" s="433"/>
      <c r="FD19" s="433"/>
      <c r="FE19" s="433"/>
      <c r="FF19" s="433"/>
      <c r="FG19" s="433"/>
      <c r="FH19" s="433"/>
      <c r="FI19" s="433"/>
      <c r="FJ19" s="433"/>
      <c r="FK19" s="433"/>
      <c r="FL19" s="433"/>
      <c r="FM19" s="433"/>
      <c r="FN19" s="433"/>
      <c r="FO19" s="433"/>
      <c r="FP19" s="433"/>
      <c r="FQ19" s="433"/>
      <c r="FR19" s="433"/>
      <c r="FS19" s="433"/>
      <c r="FT19" s="433"/>
      <c r="FU19" s="433"/>
      <c r="FV19" s="433"/>
      <c r="FW19" s="433"/>
      <c r="FX19" s="433"/>
      <c r="FY19" s="433"/>
      <c r="FZ19" s="433"/>
      <c r="GA19" s="433"/>
      <c r="GB19" s="433"/>
      <c r="GC19" s="433"/>
      <c r="GD19" s="433"/>
      <c r="GE19" s="433"/>
      <c r="GF19" s="433"/>
      <c r="GG19" s="433"/>
      <c r="GH19" s="433"/>
      <c r="GI19" s="433"/>
      <c r="GJ19" s="433"/>
      <c r="GK19" s="433"/>
      <c r="GL19" s="433"/>
      <c r="GM19" s="433"/>
      <c r="GN19" s="433"/>
      <c r="GO19" s="433"/>
      <c r="GP19" s="433"/>
      <c r="GQ19" s="433"/>
      <c r="GR19" s="433"/>
      <c r="GS19" s="433"/>
      <c r="GT19" s="433"/>
      <c r="GU19" s="433"/>
      <c r="GV19" s="433"/>
      <c r="GW19" s="433"/>
      <c r="GX19" s="433"/>
      <c r="GY19" s="433"/>
      <c r="GZ19" s="433"/>
      <c r="HA19" s="433"/>
      <c r="HB19" s="433"/>
      <c r="HC19" s="433"/>
      <c r="HD19" s="433"/>
      <c r="HE19" s="433"/>
      <c r="HF19" s="433"/>
      <c r="HG19" s="433"/>
      <c r="HH19" s="433"/>
      <c r="HI19" s="433"/>
      <c r="HJ19" s="433"/>
      <c r="HK19" s="433"/>
      <c r="HL19" s="433"/>
      <c r="HM19" s="433"/>
      <c r="HN19" s="433"/>
      <c r="HO19" s="433"/>
      <c r="HP19" s="433"/>
      <c r="HQ19" s="433"/>
      <c r="HR19" s="433"/>
      <c r="HS19" s="433"/>
      <c r="HT19" s="433"/>
      <c r="HU19" s="433"/>
      <c r="HV19" s="433"/>
      <c r="HW19" s="433"/>
      <c r="HX19" s="433"/>
      <c r="HY19" s="433"/>
      <c r="HZ19" s="433"/>
      <c r="IA19" s="433"/>
      <c r="IB19" s="433"/>
      <c r="IC19" s="433"/>
      <c r="ID19" s="433"/>
      <c r="IE19" s="433"/>
      <c r="IF19" s="433"/>
      <c r="IG19" s="433"/>
      <c r="IH19" s="433"/>
      <c r="II19" s="433"/>
      <c r="IJ19" s="433"/>
      <c r="IK19" s="433"/>
      <c r="IL19" s="433"/>
      <c r="IM19" s="433"/>
      <c r="IN19" s="433"/>
      <c r="IO19" s="433"/>
      <c r="IP19" s="433"/>
      <c r="IQ19" s="433"/>
      <c r="IR19" s="433"/>
      <c r="IS19" s="433"/>
      <c r="IT19" s="433"/>
      <c r="IU19" s="433"/>
      <c r="IV19" s="433"/>
      <c r="IW19" s="433"/>
      <c r="IX19" s="433"/>
      <c r="IY19" s="433"/>
      <c r="IZ19" s="433"/>
      <c r="JA19" s="433"/>
      <c r="JB19" s="433"/>
      <c r="JC19" s="433"/>
      <c r="JD19" s="433"/>
      <c r="JE19" s="433"/>
      <c r="JF19" s="433"/>
      <c r="JG19" s="433"/>
      <c r="JH19" s="433"/>
      <c r="JI19" s="433"/>
      <c r="JJ19" s="433"/>
      <c r="JK19" s="433"/>
      <c r="JL19" s="433"/>
      <c r="JM19" s="433"/>
      <c r="JN19" s="433"/>
      <c r="JO19" s="433"/>
      <c r="JP19" s="433"/>
      <c r="JQ19" s="433"/>
      <c r="JR19" s="433"/>
      <c r="JS19" s="433"/>
      <c r="JT19" s="433"/>
      <c r="JU19" s="433"/>
      <c r="JV19" s="433"/>
      <c r="JW19" s="433"/>
      <c r="JX19" s="433"/>
      <c r="JY19" s="433"/>
      <c r="JZ19" s="433"/>
      <c r="KA19" s="433"/>
      <c r="KB19" s="433"/>
      <c r="KC19" s="433"/>
      <c r="KD19" s="433"/>
      <c r="KE19" s="433"/>
      <c r="KF19" s="433"/>
      <c r="KG19" s="433"/>
      <c r="KH19" s="433"/>
      <c r="KI19" s="433"/>
      <c r="KJ19" s="433"/>
      <c r="KK19" s="433"/>
      <c r="KL19" s="433"/>
      <c r="KM19" s="433"/>
      <c r="KN19" s="433"/>
      <c r="KO19" s="433"/>
      <c r="KP19" s="433"/>
      <c r="KQ19" s="433"/>
      <c r="KR19" s="433"/>
      <c r="KS19" s="433"/>
      <c r="KT19" s="433"/>
      <c r="KU19" s="433"/>
      <c r="KV19" s="433"/>
      <c r="KW19" s="433"/>
      <c r="KX19" s="433"/>
      <c r="KY19" s="433"/>
      <c r="KZ19" s="433"/>
      <c r="LA19" s="433"/>
      <c r="LB19" s="433"/>
      <c r="LC19" s="433"/>
      <c r="LD19" s="433"/>
      <c r="LE19" s="433"/>
      <c r="LF19" s="433"/>
      <c r="LG19" s="433"/>
      <c r="LH19" s="433"/>
      <c r="LI19" s="433"/>
      <c r="LJ19" s="433"/>
      <c r="LK19" s="433"/>
      <c r="LL19" s="433"/>
      <c r="LM19" s="433"/>
      <c r="LN19" s="433"/>
      <c r="LO19" s="433"/>
      <c r="LP19" s="433"/>
      <c r="LQ19" s="433"/>
      <c r="LR19" s="433"/>
      <c r="LS19" s="433"/>
      <c r="LT19" s="433"/>
      <c r="LU19" s="433"/>
      <c r="LV19" s="433"/>
      <c r="LW19" s="433"/>
      <c r="LX19" s="433"/>
      <c r="LY19" s="433"/>
      <c r="LZ19" s="433"/>
      <c r="MA19" s="433"/>
      <c r="MB19" s="433"/>
      <c r="MC19" s="433"/>
      <c r="MD19" s="433"/>
      <c r="ME19" s="433"/>
      <c r="MF19" s="433"/>
      <c r="MG19" s="433"/>
      <c r="MH19" s="433"/>
      <c r="MI19" s="433"/>
      <c r="MJ19" s="433"/>
      <c r="MK19" s="433"/>
      <c r="ML19" s="433"/>
      <c r="MM19" s="433"/>
      <c r="MN19" s="433"/>
      <c r="MO19" s="433"/>
      <c r="MP19" s="433"/>
      <c r="MQ19" s="433"/>
      <c r="MR19" s="433"/>
      <c r="MS19" s="433"/>
      <c r="MT19" s="433"/>
      <c r="MU19" s="433"/>
      <c r="MV19" s="433"/>
      <c r="MW19" s="433"/>
      <c r="MX19" s="433"/>
      <c r="MY19" s="433"/>
      <c r="MZ19" s="433"/>
      <c r="NA19" s="433"/>
      <c r="NB19" s="433"/>
      <c r="NC19" s="433"/>
      <c r="ND19" s="433"/>
      <c r="NE19" s="433"/>
      <c r="NF19" s="433"/>
      <c r="NG19" s="433"/>
      <c r="NH19" s="433"/>
      <c r="NI19" s="433"/>
      <c r="NJ19" s="433"/>
      <c r="NK19" s="433"/>
      <c r="NL19" s="433"/>
      <c r="NM19" s="433"/>
      <c r="NN19" s="433"/>
      <c r="NO19" s="433"/>
      <c r="NP19" s="433"/>
      <c r="NQ19" s="433"/>
      <c r="NR19" s="433"/>
      <c r="NS19" s="433"/>
      <c r="NT19" s="433"/>
      <c r="NU19" s="433"/>
      <c r="NV19" s="433"/>
      <c r="NW19" s="433"/>
      <c r="NX19" s="433"/>
      <c r="NY19" s="433"/>
      <c r="NZ19" s="433"/>
      <c r="OA19" s="433"/>
      <c r="OB19" s="433"/>
      <c r="OC19" s="433"/>
      <c r="OD19" s="433"/>
      <c r="OE19" s="433"/>
      <c r="OF19" s="433"/>
      <c r="OG19" s="433"/>
      <c r="OH19" s="433"/>
      <c r="OI19" s="433"/>
      <c r="OJ19" s="433"/>
      <c r="OK19" s="433"/>
      <c r="OL19" s="433"/>
      <c r="OM19" s="433"/>
    </row>
    <row r="20" spans="1:403" s="431" customFormat="1" ht="150" customHeight="1" x14ac:dyDescent="0.2">
      <c r="A20" s="442" t="s">
        <v>1261</v>
      </c>
      <c r="B20" s="442" t="s">
        <v>29</v>
      </c>
      <c r="C20" s="2041" t="s">
        <v>1279</v>
      </c>
      <c r="D20" s="2044" t="s">
        <v>1275</v>
      </c>
      <c r="E20" s="2044" t="s">
        <v>1280</v>
      </c>
      <c r="F20" s="583">
        <v>10</v>
      </c>
      <c r="G20" s="949" t="s">
        <v>1281</v>
      </c>
      <c r="H20" s="446" t="s">
        <v>1535</v>
      </c>
      <c r="I20" s="447">
        <v>3</v>
      </c>
      <c r="J20" s="536" t="s">
        <v>1574</v>
      </c>
      <c r="K20" s="556" t="s">
        <v>1554</v>
      </c>
      <c r="L20" s="445">
        <v>43374</v>
      </c>
      <c r="M20" s="445">
        <v>43374</v>
      </c>
      <c r="N20" s="479">
        <f t="shared" si="0"/>
        <v>0</v>
      </c>
      <c r="O20" s="480">
        <v>43642</v>
      </c>
      <c r="P20" s="481">
        <f t="shared" si="1"/>
        <v>38.285714285714285</v>
      </c>
      <c r="Q20" s="468" t="str">
        <f t="shared" ca="1" si="2"/>
        <v>Alerta</v>
      </c>
      <c r="R20" s="482">
        <v>2.1</v>
      </c>
      <c r="S20" s="483">
        <f>IF(R20/I20=1,1,+R20/I20)</f>
        <v>0.70000000000000007</v>
      </c>
      <c r="T20" s="480"/>
      <c r="U20" s="469" t="str">
        <f t="shared" si="4"/>
        <v>Cumple</v>
      </c>
      <c r="V20" s="469"/>
      <c r="W20" s="2072" t="s">
        <v>2397</v>
      </c>
      <c r="X20" s="2069" t="s">
        <v>1859</v>
      </c>
      <c r="Y20" s="535" t="s">
        <v>1507</v>
      </c>
      <c r="AD20" s="432"/>
      <c r="DF20" s="433"/>
      <c r="DG20" s="433"/>
      <c r="DH20" s="433"/>
      <c r="DI20" s="433"/>
      <c r="DJ20" s="433"/>
      <c r="DK20" s="433"/>
      <c r="DL20" s="433"/>
      <c r="DM20" s="433"/>
      <c r="DN20" s="433"/>
      <c r="DO20" s="433"/>
      <c r="DP20" s="433"/>
      <c r="DQ20" s="433"/>
      <c r="DR20" s="433"/>
      <c r="DS20" s="433"/>
      <c r="DT20" s="433"/>
      <c r="DU20" s="433"/>
      <c r="DV20" s="433"/>
      <c r="DW20" s="433"/>
      <c r="DX20" s="433"/>
      <c r="DY20" s="433"/>
      <c r="DZ20" s="433"/>
      <c r="EA20" s="433"/>
      <c r="EB20" s="433"/>
      <c r="EC20" s="433"/>
      <c r="ED20" s="433"/>
      <c r="EE20" s="433"/>
      <c r="EF20" s="433"/>
      <c r="EG20" s="433"/>
      <c r="EH20" s="433"/>
      <c r="EI20" s="433"/>
      <c r="EJ20" s="433"/>
      <c r="EK20" s="433"/>
      <c r="EL20" s="433"/>
      <c r="EM20" s="433"/>
      <c r="EN20" s="433"/>
      <c r="EO20" s="433"/>
      <c r="EP20" s="433"/>
      <c r="EQ20" s="433"/>
      <c r="ER20" s="433"/>
      <c r="ES20" s="433"/>
      <c r="ET20" s="433"/>
      <c r="EU20" s="433"/>
      <c r="EV20" s="433"/>
      <c r="EW20" s="433"/>
      <c r="EX20" s="433"/>
      <c r="EY20" s="433"/>
      <c r="EZ20" s="433"/>
      <c r="FA20" s="433"/>
      <c r="FB20" s="433"/>
      <c r="FC20" s="433"/>
      <c r="FD20" s="433"/>
      <c r="FE20" s="433"/>
      <c r="FF20" s="433"/>
      <c r="FG20" s="433"/>
      <c r="FH20" s="433"/>
      <c r="FI20" s="433"/>
      <c r="FJ20" s="433"/>
      <c r="FK20" s="433"/>
      <c r="FL20" s="433"/>
      <c r="FM20" s="433"/>
      <c r="FN20" s="433"/>
      <c r="FO20" s="433"/>
      <c r="FP20" s="433"/>
      <c r="FQ20" s="433"/>
      <c r="FR20" s="433"/>
      <c r="FS20" s="433"/>
      <c r="FT20" s="433"/>
      <c r="FU20" s="433"/>
      <c r="FV20" s="433"/>
      <c r="FW20" s="433"/>
      <c r="FX20" s="433"/>
      <c r="FY20" s="433"/>
      <c r="FZ20" s="433"/>
      <c r="GA20" s="433"/>
      <c r="GB20" s="433"/>
      <c r="GC20" s="433"/>
      <c r="GD20" s="433"/>
      <c r="GE20" s="433"/>
      <c r="GF20" s="433"/>
      <c r="GG20" s="433"/>
      <c r="GH20" s="433"/>
      <c r="GI20" s="433"/>
      <c r="GJ20" s="433"/>
      <c r="GK20" s="433"/>
      <c r="GL20" s="433"/>
      <c r="GM20" s="433"/>
      <c r="GN20" s="433"/>
      <c r="GO20" s="433"/>
      <c r="GP20" s="433"/>
      <c r="GQ20" s="433"/>
      <c r="GR20" s="433"/>
      <c r="GS20" s="433"/>
      <c r="GT20" s="433"/>
      <c r="GU20" s="433"/>
      <c r="GV20" s="433"/>
      <c r="GW20" s="433"/>
      <c r="GX20" s="433"/>
      <c r="GY20" s="433"/>
      <c r="GZ20" s="433"/>
      <c r="HA20" s="433"/>
      <c r="HB20" s="433"/>
      <c r="HC20" s="433"/>
      <c r="HD20" s="433"/>
      <c r="HE20" s="433"/>
      <c r="HF20" s="433"/>
      <c r="HG20" s="433"/>
      <c r="HH20" s="433"/>
      <c r="HI20" s="433"/>
      <c r="HJ20" s="433"/>
      <c r="HK20" s="433"/>
      <c r="HL20" s="433"/>
      <c r="HM20" s="433"/>
      <c r="HN20" s="433"/>
      <c r="HO20" s="433"/>
      <c r="HP20" s="433"/>
      <c r="HQ20" s="433"/>
      <c r="HR20" s="433"/>
      <c r="HS20" s="433"/>
      <c r="HT20" s="433"/>
      <c r="HU20" s="433"/>
      <c r="HV20" s="433"/>
      <c r="HW20" s="433"/>
      <c r="HX20" s="433"/>
      <c r="HY20" s="433"/>
      <c r="HZ20" s="433"/>
      <c r="IA20" s="433"/>
      <c r="IB20" s="433"/>
      <c r="IC20" s="433"/>
      <c r="ID20" s="433"/>
      <c r="IE20" s="433"/>
      <c r="IF20" s="433"/>
      <c r="IG20" s="433"/>
      <c r="IH20" s="433"/>
      <c r="II20" s="433"/>
      <c r="IJ20" s="433"/>
      <c r="IK20" s="433"/>
      <c r="IL20" s="433"/>
      <c r="IM20" s="433"/>
      <c r="IN20" s="433"/>
      <c r="IO20" s="433"/>
      <c r="IP20" s="433"/>
      <c r="IQ20" s="433"/>
      <c r="IR20" s="433"/>
      <c r="IS20" s="433"/>
      <c r="IT20" s="433"/>
      <c r="IU20" s="433"/>
      <c r="IV20" s="433"/>
      <c r="IW20" s="433"/>
      <c r="IX20" s="433"/>
      <c r="IY20" s="433"/>
      <c r="IZ20" s="433"/>
      <c r="JA20" s="433"/>
      <c r="JB20" s="433"/>
      <c r="JC20" s="433"/>
      <c r="JD20" s="433"/>
      <c r="JE20" s="433"/>
      <c r="JF20" s="433"/>
      <c r="JG20" s="433"/>
      <c r="JH20" s="433"/>
      <c r="JI20" s="433"/>
      <c r="JJ20" s="433"/>
      <c r="JK20" s="433"/>
      <c r="JL20" s="433"/>
      <c r="JM20" s="433"/>
      <c r="JN20" s="433"/>
      <c r="JO20" s="433"/>
      <c r="JP20" s="433"/>
      <c r="JQ20" s="433"/>
      <c r="JR20" s="433"/>
      <c r="JS20" s="433"/>
      <c r="JT20" s="433"/>
      <c r="JU20" s="433"/>
      <c r="JV20" s="433"/>
      <c r="JW20" s="433"/>
      <c r="JX20" s="433"/>
      <c r="JY20" s="433"/>
      <c r="JZ20" s="433"/>
      <c r="KA20" s="433"/>
      <c r="KB20" s="433"/>
      <c r="KC20" s="433"/>
      <c r="KD20" s="433"/>
      <c r="KE20" s="433"/>
      <c r="KF20" s="433"/>
      <c r="KG20" s="433"/>
      <c r="KH20" s="433"/>
      <c r="KI20" s="433"/>
      <c r="KJ20" s="433"/>
      <c r="KK20" s="433"/>
      <c r="KL20" s="433"/>
      <c r="KM20" s="433"/>
      <c r="KN20" s="433"/>
      <c r="KO20" s="433"/>
      <c r="KP20" s="433"/>
      <c r="KQ20" s="433"/>
      <c r="KR20" s="433"/>
      <c r="KS20" s="433"/>
      <c r="KT20" s="433"/>
      <c r="KU20" s="433"/>
      <c r="KV20" s="433"/>
      <c r="KW20" s="433"/>
      <c r="KX20" s="433"/>
      <c r="KY20" s="433"/>
      <c r="KZ20" s="433"/>
      <c r="LA20" s="433"/>
      <c r="LB20" s="433"/>
      <c r="LC20" s="433"/>
      <c r="LD20" s="433"/>
      <c r="LE20" s="433"/>
      <c r="LF20" s="433"/>
      <c r="LG20" s="433"/>
      <c r="LH20" s="433"/>
      <c r="LI20" s="433"/>
      <c r="LJ20" s="433"/>
      <c r="LK20" s="433"/>
      <c r="LL20" s="433"/>
      <c r="LM20" s="433"/>
      <c r="LN20" s="433"/>
      <c r="LO20" s="433"/>
      <c r="LP20" s="433"/>
      <c r="LQ20" s="433"/>
      <c r="LR20" s="433"/>
      <c r="LS20" s="433"/>
      <c r="LT20" s="433"/>
      <c r="LU20" s="433"/>
      <c r="LV20" s="433"/>
      <c r="LW20" s="433"/>
      <c r="LX20" s="433"/>
      <c r="LY20" s="433"/>
      <c r="LZ20" s="433"/>
      <c r="MA20" s="433"/>
      <c r="MB20" s="433"/>
      <c r="MC20" s="433"/>
      <c r="MD20" s="433"/>
      <c r="ME20" s="433"/>
      <c r="MF20" s="433"/>
      <c r="MG20" s="433"/>
      <c r="MH20" s="433"/>
      <c r="MI20" s="433"/>
      <c r="MJ20" s="433"/>
      <c r="MK20" s="433"/>
      <c r="ML20" s="433"/>
      <c r="MM20" s="433"/>
      <c r="MN20" s="433"/>
      <c r="MO20" s="433"/>
      <c r="MP20" s="433"/>
      <c r="MQ20" s="433"/>
      <c r="MR20" s="433"/>
      <c r="MS20" s="433"/>
      <c r="MT20" s="433"/>
      <c r="MU20" s="433"/>
      <c r="MV20" s="433"/>
      <c r="MW20" s="433"/>
      <c r="MX20" s="433"/>
      <c r="MY20" s="433"/>
      <c r="MZ20" s="433"/>
      <c r="NA20" s="433"/>
      <c r="NB20" s="433"/>
      <c r="NC20" s="433"/>
      <c r="ND20" s="433"/>
      <c r="NE20" s="433"/>
      <c r="NF20" s="433"/>
      <c r="NG20" s="433"/>
      <c r="NH20" s="433"/>
      <c r="NI20" s="433"/>
      <c r="NJ20" s="433"/>
      <c r="NK20" s="433"/>
      <c r="NL20" s="433"/>
      <c r="NM20" s="433"/>
      <c r="NN20" s="433"/>
      <c r="NO20" s="433"/>
      <c r="NP20" s="433"/>
      <c r="NQ20" s="433"/>
      <c r="NR20" s="433"/>
      <c r="NS20" s="433"/>
      <c r="NT20" s="433"/>
      <c r="NU20" s="433"/>
      <c r="NV20" s="433"/>
      <c r="NW20" s="433"/>
      <c r="NX20" s="433"/>
      <c r="NY20" s="433"/>
      <c r="NZ20" s="433"/>
      <c r="OA20" s="433"/>
      <c r="OB20" s="433"/>
      <c r="OC20" s="433"/>
      <c r="OD20" s="433"/>
      <c r="OE20" s="433"/>
      <c r="OF20" s="433"/>
      <c r="OG20" s="433"/>
      <c r="OH20" s="433"/>
      <c r="OI20" s="433"/>
      <c r="OJ20" s="433"/>
      <c r="OK20" s="433"/>
      <c r="OL20" s="433"/>
      <c r="OM20" s="433"/>
    </row>
    <row r="21" spans="1:403" s="431" customFormat="1" ht="105.95" customHeight="1" x14ac:dyDescent="0.2">
      <c r="A21" s="442" t="s">
        <v>1261</v>
      </c>
      <c r="B21" s="442" t="s">
        <v>29</v>
      </c>
      <c r="C21" s="2042"/>
      <c r="D21" s="2045"/>
      <c r="E21" s="2045"/>
      <c r="F21" s="583">
        <v>11</v>
      </c>
      <c r="G21" s="949" t="s">
        <v>1282</v>
      </c>
      <c r="H21" s="446" t="s">
        <v>1535</v>
      </c>
      <c r="I21" s="446">
        <v>3</v>
      </c>
      <c r="J21" s="536" t="s">
        <v>1574</v>
      </c>
      <c r="K21" s="556" t="s">
        <v>1554</v>
      </c>
      <c r="L21" s="445">
        <v>43374</v>
      </c>
      <c r="M21" s="445">
        <v>43738</v>
      </c>
      <c r="N21" s="479">
        <f t="shared" si="0"/>
        <v>52</v>
      </c>
      <c r="O21" s="480">
        <v>43643</v>
      </c>
      <c r="P21" s="481">
        <f t="shared" si="1"/>
        <v>-13.571428571428569</v>
      </c>
      <c r="Q21" s="468" t="str">
        <f t="shared" ca="1" si="2"/>
        <v>Alerta</v>
      </c>
      <c r="R21" s="482">
        <v>2.1</v>
      </c>
      <c r="S21" s="483">
        <f>IF(R21/I21=1,1,+R21/I21)</f>
        <v>0.70000000000000007</v>
      </c>
      <c r="T21" s="480"/>
      <c r="U21" s="469" t="str">
        <f t="shared" si="4"/>
        <v>Cumple</v>
      </c>
      <c r="V21" s="469"/>
      <c r="W21" s="2073"/>
      <c r="X21" s="2070"/>
      <c r="Y21" s="535" t="s">
        <v>1506</v>
      </c>
      <c r="AD21" s="432"/>
      <c r="DF21" s="433"/>
      <c r="DG21" s="433"/>
      <c r="DH21" s="433"/>
      <c r="DI21" s="433"/>
      <c r="DJ21" s="433"/>
      <c r="DK21" s="433"/>
      <c r="DL21" s="433"/>
      <c r="DM21" s="433"/>
      <c r="DN21" s="433"/>
      <c r="DO21" s="433"/>
      <c r="DP21" s="433"/>
      <c r="DQ21" s="433"/>
      <c r="DR21" s="433"/>
      <c r="DS21" s="433"/>
      <c r="DT21" s="433"/>
      <c r="DU21" s="433"/>
      <c r="DV21" s="433"/>
      <c r="DW21" s="433"/>
      <c r="DX21" s="433"/>
      <c r="DY21" s="433"/>
      <c r="DZ21" s="433"/>
      <c r="EA21" s="433"/>
      <c r="EB21" s="433"/>
      <c r="EC21" s="433"/>
      <c r="ED21" s="433"/>
      <c r="EE21" s="433"/>
      <c r="EF21" s="433"/>
      <c r="EG21" s="433"/>
      <c r="EH21" s="433"/>
      <c r="EI21" s="433"/>
      <c r="EJ21" s="433"/>
      <c r="EK21" s="433"/>
      <c r="EL21" s="433"/>
      <c r="EM21" s="433"/>
      <c r="EN21" s="433"/>
      <c r="EO21" s="433"/>
      <c r="EP21" s="433"/>
      <c r="EQ21" s="433"/>
      <c r="ER21" s="433"/>
      <c r="ES21" s="433"/>
      <c r="ET21" s="433"/>
      <c r="EU21" s="433"/>
      <c r="EV21" s="433"/>
      <c r="EW21" s="433"/>
      <c r="EX21" s="433"/>
      <c r="EY21" s="433"/>
      <c r="EZ21" s="433"/>
      <c r="FA21" s="433"/>
      <c r="FB21" s="433"/>
      <c r="FC21" s="433"/>
      <c r="FD21" s="433"/>
      <c r="FE21" s="433"/>
      <c r="FF21" s="433"/>
      <c r="FG21" s="433"/>
      <c r="FH21" s="433"/>
      <c r="FI21" s="433"/>
      <c r="FJ21" s="433"/>
      <c r="FK21" s="433"/>
      <c r="FL21" s="433"/>
      <c r="FM21" s="433"/>
      <c r="FN21" s="433"/>
      <c r="FO21" s="433"/>
      <c r="FP21" s="433"/>
      <c r="FQ21" s="433"/>
      <c r="FR21" s="433"/>
      <c r="FS21" s="433"/>
      <c r="FT21" s="433"/>
      <c r="FU21" s="433"/>
      <c r="FV21" s="433"/>
      <c r="FW21" s="433"/>
      <c r="FX21" s="433"/>
      <c r="FY21" s="433"/>
      <c r="FZ21" s="433"/>
      <c r="GA21" s="433"/>
      <c r="GB21" s="433"/>
      <c r="GC21" s="433"/>
      <c r="GD21" s="433"/>
      <c r="GE21" s="433"/>
      <c r="GF21" s="433"/>
      <c r="GG21" s="433"/>
      <c r="GH21" s="433"/>
      <c r="GI21" s="433"/>
      <c r="GJ21" s="433"/>
      <c r="GK21" s="433"/>
      <c r="GL21" s="433"/>
      <c r="GM21" s="433"/>
      <c r="GN21" s="433"/>
      <c r="GO21" s="433"/>
      <c r="GP21" s="433"/>
      <c r="GQ21" s="433"/>
      <c r="GR21" s="433"/>
      <c r="GS21" s="433"/>
      <c r="GT21" s="433"/>
      <c r="GU21" s="433"/>
      <c r="GV21" s="433"/>
      <c r="GW21" s="433"/>
      <c r="GX21" s="433"/>
      <c r="GY21" s="433"/>
      <c r="GZ21" s="433"/>
      <c r="HA21" s="433"/>
      <c r="HB21" s="433"/>
      <c r="HC21" s="433"/>
      <c r="HD21" s="433"/>
      <c r="HE21" s="433"/>
      <c r="HF21" s="433"/>
      <c r="HG21" s="433"/>
      <c r="HH21" s="433"/>
      <c r="HI21" s="433"/>
      <c r="HJ21" s="433"/>
      <c r="HK21" s="433"/>
      <c r="HL21" s="433"/>
      <c r="HM21" s="433"/>
      <c r="HN21" s="433"/>
      <c r="HO21" s="433"/>
      <c r="HP21" s="433"/>
      <c r="HQ21" s="433"/>
      <c r="HR21" s="433"/>
      <c r="HS21" s="433"/>
      <c r="HT21" s="433"/>
      <c r="HU21" s="433"/>
      <c r="HV21" s="433"/>
      <c r="HW21" s="433"/>
      <c r="HX21" s="433"/>
      <c r="HY21" s="433"/>
      <c r="HZ21" s="433"/>
      <c r="IA21" s="433"/>
      <c r="IB21" s="433"/>
      <c r="IC21" s="433"/>
      <c r="ID21" s="433"/>
      <c r="IE21" s="433"/>
      <c r="IF21" s="433"/>
      <c r="IG21" s="433"/>
      <c r="IH21" s="433"/>
      <c r="II21" s="433"/>
      <c r="IJ21" s="433"/>
      <c r="IK21" s="433"/>
      <c r="IL21" s="433"/>
      <c r="IM21" s="433"/>
      <c r="IN21" s="433"/>
      <c r="IO21" s="433"/>
      <c r="IP21" s="433"/>
      <c r="IQ21" s="433"/>
      <c r="IR21" s="433"/>
      <c r="IS21" s="433"/>
      <c r="IT21" s="433"/>
      <c r="IU21" s="433"/>
      <c r="IV21" s="433"/>
      <c r="IW21" s="433"/>
      <c r="IX21" s="433"/>
      <c r="IY21" s="433"/>
      <c r="IZ21" s="433"/>
      <c r="JA21" s="433"/>
      <c r="JB21" s="433"/>
      <c r="JC21" s="433"/>
      <c r="JD21" s="433"/>
      <c r="JE21" s="433"/>
      <c r="JF21" s="433"/>
      <c r="JG21" s="433"/>
      <c r="JH21" s="433"/>
      <c r="JI21" s="433"/>
      <c r="JJ21" s="433"/>
      <c r="JK21" s="433"/>
      <c r="JL21" s="433"/>
      <c r="JM21" s="433"/>
      <c r="JN21" s="433"/>
      <c r="JO21" s="433"/>
      <c r="JP21" s="433"/>
      <c r="JQ21" s="433"/>
      <c r="JR21" s="433"/>
      <c r="JS21" s="433"/>
      <c r="JT21" s="433"/>
      <c r="JU21" s="433"/>
      <c r="JV21" s="433"/>
      <c r="JW21" s="433"/>
      <c r="JX21" s="433"/>
      <c r="JY21" s="433"/>
      <c r="JZ21" s="433"/>
      <c r="KA21" s="433"/>
      <c r="KB21" s="433"/>
      <c r="KC21" s="433"/>
      <c r="KD21" s="433"/>
      <c r="KE21" s="433"/>
      <c r="KF21" s="433"/>
      <c r="KG21" s="433"/>
      <c r="KH21" s="433"/>
      <c r="KI21" s="433"/>
      <c r="KJ21" s="433"/>
      <c r="KK21" s="433"/>
      <c r="KL21" s="433"/>
      <c r="KM21" s="433"/>
      <c r="KN21" s="433"/>
      <c r="KO21" s="433"/>
      <c r="KP21" s="433"/>
      <c r="KQ21" s="433"/>
      <c r="KR21" s="433"/>
      <c r="KS21" s="433"/>
      <c r="KT21" s="433"/>
      <c r="KU21" s="433"/>
      <c r="KV21" s="433"/>
      <c r="KW21" s="433"/>
      <c r="KX21" s="433"/>
      <c r="KY21" s="433"/>
      <c r="KZ21" s="433"/>
      <c r="LA21" s="433"/>
      <c r="LB21" s="433"/>
      <c r="LC21" s="433"/>
      <c r="LD21" s="433"/>
      <c r="LE21" s="433"/>
      <c r="LF21" s="433"/>
      <c r="LG21" s="433"/>
      <c r="LH21" s="433"/>
      <c r="LI21" s="433"/>
      <c r="LJ21" s="433"/>
      <c r="LK21" s="433"/>
      <c r="LL21" s="433"/>
      <c r="LM21" s="433"/>
      <c r="LN21" s="433"/>
      <c r="LO21" s="433"/>
      <c r="LP21" s="433"/>
      <c r="LQ21" s="433"/>
      <c r="LR21" s="433"/>
      <c r="LS21" s="433"/>
      <c r="LT21" s="433"/>
      <c r="LU21" s="433"/>
      <c r="LV21" s="433"/>
      <c r="LW21" s="433"/>
      <c r="LX21" s="433"/>
      <c r="LY21" s="433"/>
      <c r="LZ21" s="433"/>
      <c r="MA21" s="433"/>
      <c r="MB21" s="433"/>
      <c r="MC21" s="433"/>
      <c r="MD21" s="433"/>
      <c r="ME21" s="433"/>
      <c r="MF21" s="433"/>
      <c r="MG21" s="433"/>
      <c r="MH21" s="433"/>
      <c r="MI21" s="433"/>
      <c r="MJ21" s="433"/>
      <c r="MK21" s="433"/>
      <c r="ML21" s="433"/>
      <c r="MM21" s="433"/>
      <c r="MN21" s="433"/>
      <c r="MO21" s="433"/>
      <c r="MP21" s="433"/>
      <c r="MQ21" s="433"/>
      <c r="MR21" s="433"/>
      <c r="MS21" s="433"/>
      <c r="MT21" s="433"/>
      <c r="MU21" s="433"/>
      <c r="MV21" s="433"/>
      <c r="MW21" s="433"/>
      <c r="MX21" s="433"/>
      <c r="MY21" s="433"/>
      <c r="MZ21" s="433"/>
      <c r="NA21" s="433"/>
      <c r="NB21" s="433"/>
      <c r="NC21" s="433"/>
      <c r="ND21" s="433"/>
      <c r="NE21" s="433"/>
      <c r="NF21" s="433"/>
      <c r="NG21" s="433"/>
      <c r="NH21" s="433"/>
      <c r="NI21" s="433"/>
      <c r="NJ21" s="433"/>
      <c r="NK21" s="433"/>
      <c r="NL21" s="433"/>
      <c r="NM21" s="433"/>
      <c r="NN21" s="433"/>
      <c r="NO21" s="433"/>
      <c r="NP21" s="433"/>
      <c r="NQ21" s="433"/>
      <c r="NR21" s="433"/>
      <c r="NS21" s="433"/>
      <c r="NT21" s="433"/>
      <c r="NU21" s="433"/>
      <c r="NV21" s="433"/>
      <c r="NW21" s="433"/>
      <c r="NX21" s="433"/>
      <c r="NY21" s="433"/>
      <c r="NZ21" s="433"/>
      <c r="OA21" s="433"/>
      <c r="OB21" s="433"/>
      <c r="OC21" s="433"/>
      <c r="OD21" s="433"/>
      <c r="OE21" s="433"/>
      <c r="OF21" s="433"/>
      <c r="OG21" s="433"/>
      <c r="OH21" s="433"/>
      <c r="OI21" s="433"/>
      <c r="OJ21" s="433"/>
      <c r="OK21" s="433"/>
      <c r="OL21" s="433"/>
      <c r="OM21" s="433"/>
    </row>
    <row r="22" spans="1:403" s="431" customFormat="1" ht="113.45" customHeight="1" x14ac:dyDescent="0.2">
      <c r="A22" s="442" t="s">
        <v>1261</v>
      </c>
      <c r="B22" s="442" t="s">
        <v>29</v>
      </c>
      <c r="C22" s="2043"/>
      <c r="D22" s="2046"/>
      <c r="E22" s="2046"/>
      <c r="F22" s="583">
        <v>12</v>
      </c>
      <c r="G22" s="949" t="s">
        <v>1283</v>
      </c>
      <c r="H22" s="555" t="s">
        <v>1536</v>
      </c>
      <c r="I22" s="446">
        <v>3</v>
      </c>
      <c r="J22" s="536" t="s">
        <v>1575</v>
      </c>
      <c r="K22" s="555" t="s">
        <v>1554</v>
      </c>
      <c r="L22" s="445">
        <v>43374</v>
      </c>
      <c r="M22" s="445">
        <v>43738</v>
      </c>
      <c r="N22" s="479">
        <f t="shared" si="0"/>
        <v>52</v>
      </c>
      <c r="O22" s="480">
        <v>43644</v>
      </c>
      <c r="P22" s="481">
        <f t="shared" si="1"/>
        <v>-13.428571428571431</v>
      </c>
      <c r="Q22" s="468" t="str">
        <f t="shared" ca="1" si="2"/>
        <v>Alerta</v>
      </c>
      <c r="R22" s="482">
        <v>2.1</v>
      </c>
      <c r="S22" s="483">
        <f t="shared" si="3"/>
        <v>0.70000000000000007</v>
      </c>
      <c r="T22" s="480"/>
      <c r="U22" s="469" t="str">
        <f t="shared" si="4"/>
        <v>Cumple</v>
      </c>
      <c r="V22" s="469"/>
      <c r="W22" s="2074"/>
      <c r="X22" s="2071"/>
      <c r="Y22" s="535"/>
      <c r="AD22" s="432"/>
      <c r="DF22" s="433"/>
      <c r="DG22" s="433"/>
      <c r="DH22" s="433"/>
      <c r="DI22" s="433"/>
      <c r="DJ22" s="433"/>
      <c r="DK22" s="433"/>
      <c r="DL22" s="433"/>
      <c r="DM22" s="433"/>
      <c r="DN22" s="433"/>
      <c r="DO22" s="433"/>
      <c r="DP22" s="433"/>
      <c r="DQ22" s="433"/>
      <c r="DR22" s="433"/>
      <c r="DS22" s="433"/>
      <c r="DT22" s="433"/>
      <c r="DU22" s="433"/>
      <c r="DV22" s="433"/>
      <c r="DW22" s="433"/>
      <c r="DX22" s="433"/>
      <c r="DY22" s="433"/>
      <c r="DZ22" s="433"/>
      <c r="EA22" s="433"/>
      <c r="EB22" s="433"/>
      <c r="EC22" s="433"/>
      <c r="ED22" s="433"/>
      <c r="EE22" s="433"/>
      <c r="EF22" s="433"/>
      <c r="EG22" s="433"/>
      <c r="EH22" s="433"/>
      <c r="EI22" s="433"/>
      <c r="EJ22" s="433"/>
      <c r="EK22" s="433"/>
      <c r="EL22" s="433"/>
      <c r="EM22" s="433"/>
      <c r="EN22" s="433"/>
      <c r="EO22" s="433"/>
      <c r="EP22" s="433"/>
      <c r="EQ22" s="433"/>
      <c r="ER22" s="433"/>
      <c r="ES22" s="433"/>
      <c r="ET22" s="433"/>
      <c r="EU22" s="433"/>
      <c r="EV22" s="433"/>
      <c r="EW22" s="433"/>
      <c r="EX22" s="433"/>
      <c r="EY22" s="433"/>
      <c r="EZ22" s="433"/>
      <c r="FA22" s="433"/>
      <c r="FB22" s="433"/>
      <c r="FC22" s="433"/>
      <c r="FD22" s="433"/>
      <c r="FE22" s="433"/>
      <c r="FF22" s="433"/>
      <c r="FG22" s="433"/>
      <c r="FH22" s="433"/>
      <c r="FI22" s="433"/>
      <c r="FJ22" s="433"/>
      <c r="FK22" s="433"/>
      <c r="FL22" s="433"/>
      <c r="FM22" s="433"/>
      <c r="FN22" s="433"/>
      <c r="FO22" s="433"/>
      <c r="FP22" s="433"/>
      <c r="FQ22" s="433"/>
      <c r="FR22" s="433"/>
      <c r="FS22" s="433"/>
      <c r="FT22" s="433"/>
      <c r="FU22" s="433"/>
      <c r="FV22" s="433"/>
      <c r="FW22" s="433"/>
      <c r="FX22" s="433"/>
      <c r="FY22" s="433"/>
      <c r="FZ22" s="433"/>
      <c r="GA22" s="433"/>
      <c r="GB22" s="433"/>
      <c r="GC22" s="433"/>
      <c r="GD22" s="433"/>
      <c r="GE22" s="433"/>
      <c r="GF22" s="433"/>
      <c r="GG22" s="433"/>
      <c r="GH22" s="433"/>
      <c r="GI22" s="433"/>
      <c r="GJ22" s="433"/>
      <c r="GK22" s="433"/>
      <c r="GL22" s="433"/>
      <c r="GM22" s="433"/>
      <c r="GN22" s="433"/>
      <c r="GO22" s="433"/>
      <c r="GP22" s="433"/>
      <c r="GQ22" s="433"/>
      <c r="GR22" s="433"/>
      <c r="GS22" s="433"/>
      <c r="GT22" s="433"/>
      <c r="GU22" s="433"/>
      <c r="GV22" s="433"/>
      <c r="GW22" s="433"/>
      <c r="GX22" s="433"/>
      <c r="GY22" s="433"/>
      <c r="GZ22" s="433"/>
      <c r="HA22" s="433"/>
      <c r="HB22" s="433"/>
      <c r="HC22" s="433"/>
      <c r="HD22" s="433"/>
      <c r="HE22" s="433"/>
      <c r="HF22" s="433"/>
      <c r="HG22" s="433"/>
      <c r="HH22" s="433"/>
      <c r="HI22" s="433"/>
      <c r="HJ22" s="433"/>
      <c r="HK22" s="433"/>
      <c r="HL22" s="433"/>
      <c r="HM22" s="433"/>
      <c r="HN22" s="433"/>
      <c r="HO22" s="433"/>
      <c r="HP22" s="433"/>
      <c r="HQ22" s="433"/>
      <c r="HR22" s="433"/>
      <c r="HS22" s="433"/>
      <c r="HT22" s="433"/>
      <c r="HU22" s="433"/>
      <c r="HV22" s="433"/>
      <c r="HW22" s="433"/>
      <c r="HX22" s="433"/>
      <c r="HY22" s="433"/>
      <c r="HZ22" s="433"/>
      <c r="IA22" s="433"/>
      <c r="IB22" s="433"/>
      <c r="IC22" s="433"/>
      <c r="ID22" s="433"/>
      <c r="IE22" s="433"/>
      <c r="IF22" s="433"/>
      <c r="IG22" s="433"/>
      <c r="IH22" s="433"/>
      <c r="II22" s="433"/>
      <c r="IJ22" s="433"/>
      <c r="IK22" s="433"/>
      <c r="IL22" s="433"/>
      <c r="IM22" s="433"/>
      <c r="IN22" s="433"/>
      <c r="IO22" s="433"/>
      <c r="IP22" s="433"/>
      <c r="IQ22" s="433"/>
      <c r="IR22" s="433"/>
      <c r="IS22" s="433"/>
      <c r="IT22" s="433"/>
      <c r="IU22" s="433"/>
      <c r="IV22" s="433"/>
      <c r="IW22" s="433"/>
      <c r="IX22" s="433"/>
      <c r="IY22" s="433"/>
      <c r="IZ22" s="433"/>
      <c r="JA22" s="433"/>
      <c r="JB22" s="433"/>
      <c r="JC22" s="433"/>
      <c r="JD22" s="433"/>
      <c r="JE22" s="433"/>
      <c r="JF22" s="433"/>
      <c r="JG22" s="433"/>
      <c r="JH22" s="433"/>
      <c r="JI22" s="433"/>
      <c r="JJ22" s="433"/>
      <c r="JK22" s="433"/>
      <c r="JL22" s="433"/>
      <c r="JM22" s="433"/>
      <c r="JN22" s="433"/>
      <c r="JO22" s="433"/>
      <c r="JP22" s="433"/>
      <c r="JQ22" s="433"/>
      <c r="JR22" s="433"/>
      <c r="JS22" s="433"/>
      <c r="JT22" s="433"/>
      <c r="JU22" s="433"/>
      <c r="JV22" s="433"/>
      <c r="JW22" s="433"/>
      <c r="JX22" s="433"/>
      <c r="JY22" s="433"/>
      <c r="JZ22" s="433"/>
      <c r="KA22" s="433"/>
      <c r="KB22" s="433"/>
      <c r="KC22" s="433"/>
      <c r="KD22" s="433"/>
      <c r="KE22" s="433"/>
      <c r="KF22" s="433"/>
      <c r="KG22" s="433"/>
      <c r="KH22" s="433"/>
      <c r="KI22" s="433"/>
      <c r="KJ22" s="433"/>
      <c r="KK22" s="433"/>
      <c r="KL22" s="433"/>
      <c r="KM22" s="433"/>
      <c r="KN22" s="433"/>
      <c r="KO22" s="433"/>
      <c r="KP22" s="433"/>
      <c r="KQ22" s="433"/>
      <c r="KR22" s="433"/>
      <c r="KS22" s="433"/>
      <c r="KT22" s="433"/>
      <c r="KU22" s="433"/>
      <c r="KV22" s="433"/>
      <c r="KW22" s="433"/>
      <c r="KX22" s="433"/>
      <c r="KY22" s="433"/>
      <c r="KZ22" s="433"/>
      <c r="LA22" s="433"/>
      <c r="LB22" s="433"/>
      <c r="LC22" s="433"/>
      <c r="LD22" s="433"/>
      <c r="LE22" s="433"/>
      <c r="LF22" s="433"/>
      <c r="LG22" s="433"/>
      <c r="LH22" s="433"/>
      <c r="LI22" s="433"/>
      <c r="LJ22" s="433"/>
      <c r="LK22" s="433"/>
      <c r="LL22" s="433"/>
      <c r="LM22" s="433"/>
      <c r="LN22" s="433"/>
      <c r="LO22" s="433"/>
      <c r="LP22" s="433"/>
      <c r="LQ22" s="433"/>
      <c r="LR22" s="433"/>
      <c r="LS22" s="433"/>
      <c r="LT22" s="433"/>
      <c r="LU22" s="433"/>
      <c r="LV22" s="433"/>
      <c r="LW22" s="433"/>
      <c r="LX22" s="433"/>
      <c r="LY22" s="433"/>
      <c r="LZ22" s="433"/>
      <c r="MA22" s="433"/>
      <c r="MB22" s="433"/>
      <c r="MC22" s="433"/>
      <c r="MD22" s="433"/>
      <c r="ME22" s="433"/>
      <c r="MF22" s="433"/>
      <c r="MG22" s="433"/>
      <c r="MH22" s="433"/>
      <c r="MI22" s="433"/>
      <c r="MJ22" s="433"/>
      <c r="MK22" s="433"/>
      <c r="ML22" s="433"/>
      <c r="MM22" s="433"/>
      <c r="MN22" s="433"/>
      <c r="MO22" s="433"/>
      <c r="MP22" s="433"/>
      <c r="MQ22" s="433"/>
      <c r="MR22" s="433"/>
      <c r="MS22" s="433"/>
      <c r="MT22" s="433"/>
      <c r="MU22" s="433"/>
      <c r="MV22" s="433"/>
      <c r="MW22" s="433"/>
      <c r="MX22" s="433"/>
      <c r="MY22" s="433"/>
      <c r="MZ22" s="433"/>
      <c r="NA22" s="433"/>
      <c r="NB22" s="433"/>
      <c r="NC22" s="433"/>
      <c r="ND22" s="433"/>
      <c r="NE22" s="433"/>
      <c r="NF22" s="433"/>
      <c r="NG22" s="433"/>
      <c r="NH22" s="433"/>
      <c r="NI22" s="433"/>
      <c r="NJ22" s="433"/>
      <c r="NK22" s="433"/>
      <c r="NL22" s="433"/>
      <c r="NM22" s="433"/>
      <c r="NN22" s="433"/>
      <c r="NO22" s="433"/>
      <c r="NP22" s="433"/>
      <c r="NQ22" s="433"/>
      <c r="NR22" s="433"/>
      <c r="NS22" s="433"/>
      <c r="NT22" s="433"/>
      <c r="NU22" s="433"/>
      <c r="NV22" s="433"/>
      <c r="NW22" s="433"/>
      <c r="NX22" s="433"/>
      <c r="NY22" s="433"/>
      <c r="NZ22" s="433"/>
      <c r="OA22" s="433"/>
      <c r="OB22" s="433"/>
      <c r="OC22" s="433"/>
      <c r="OD22" s="433"/>
      <c r="OE22" s="433"/>
      <c r="OF22" s="433"/>
      <c r="OG22" s="433"/>
      <c r="OH22" s="433"/>
      <c r="OI22" s="433"/>
      <c r="OJ22" s="433"/>
      <c r="OK22" s="433"/>
      <c r="OL22" s="433"/>
      <c r="OM22" s="433"/>
    </row>
    <row r="23" spans="1:403" s="431" customFormat="1" ht="64.5" customHeight="1" x14ac:dyDescent="0.2">
      <c r="A23" s="442" t="s">
        <v>1261</v>
      </c>
      <c r="B23" s="442" t="s">
        <v>29</v>
      </c>
      <c r="C23" s="2055" t="s">
        <v>1284</v>
      </c>
      <c r="D23" s="2052" t="s">
        <v>1285</v>
      </c>
      <c r="E23" s="2052" t="s">
        <v>1286</v>
      </c>
      <c r="F23" s="583">
        <v>13</v>
      </c>
      <c r="G23" s="443" t="s">
        <v>1287</v>
      </c>
      <c r="H23" s="556" t="s">
        <v>1537</v>
      </c>
      <c r="I23" s="446">
        <v>1</v>
      </c>
      <c r="J23" s="536" t="s">
        <v>1576</v>
      </c>
      <c r="K23" s="556" t="s">
        <v>1554</v>
      </c>
      <c r="L23" s="445">
        <v>43374</v>
      </c>
      <c r="M23" s="445">
        <v>43403</v>
      </c>
      <c r="N23" s="479">
        <f t="shared" si="0"/>
        <v>4.1428571428571432</v>
      </c>
      <c r="O23" s="480">
        <v>43645</v>
      </c>
      <c r="P23" s="481">
        <f t="shared" si="1"/>
        <v>34.571428571428569</v>
      </c>
      <c r="Q23" s="468" t="str">
        <f t="shared" ca="1" si="2"/>
        <v>Alerta</v>
      </c>
      <c r="R23" s="482">
        <v>1</v>
      </c>
      <c r="S23" s="483">
        <f t="shared" si="3"/>
        <v>1</v>
      </c>
      <c r="T23" s="480"/>
      <c r="U23" s="469" t="str">
        <f t="shared" si="4"/>
        <v>Cumple</v>
      </c>
      <c r="V23" s="469"/>
      <c r="W23" s="2075" t="s">
        <v>2056</v>
      </c>
      <c r="X23" s="718" t="s">
        <v>1860</v>
      </c>
      <c r="Y23" s="535" t="s">
        <v>1509</v>
      </c>
      <c r="AD23" s="432"/>
      <c r="DF23" s="433"/>
      <c r="DG23" s="433"/>
      <c r="DH23" s="433"/>
      <c r="DI23" s="433"/>
      <c r="DJ23" s="433"/>
      <c r="DK23" s="433"/>
      <c r="DL23" s="433"/>
      <c r="DM23" s="433"/>
      <c r="DN23" s="433"/>
      <c r="DO23" s="433"/>
      <c r="DP23" s="433"/>
      <c r="DQ23" s="433"/>
      <c r="DR23" s="433"/>
      <c r="DS23" s="433"/>
      <c r="DT23" s="433"/>
      <c r="DU23" s="433"/>
      <c r="DV23" s="433"/>
      <c r="DW23" s="433"/>
      <c r="DX23" s="433"/>
      <c r="DY23" s="433"/>
      <c r="DZ23" s="433"/>
      <c r="EA23" s="433"/>
      <c r="EB23" s="433"/>
      <c r="EC23" s="433"/>
      <c r="ED23" s="433"/>
      <c r="EE23" s="433"/>
      <c r="EF23" s="433"/>
      <c r="EG23" s="433"/>
      <c r="EH23" s="433"/>
      <c r="EI23" s="433"/>
      <c r="EJ23" s="433"/>
      <c r="EK23" s="433"/>
      <c r="EL23" s="433"/>
      <c r="EM23" s="433"/>
      <c r="EN23" s="433"/>
      <c r="EO23" s="433"/>
      <c r="EP23" s="433"/>
      <c r="EQ23" s="433"/>
      <c r="ER23" s="433"/>
      <c r="ES23" s="433"/>
      <c r="ET23" s="433"/>
      <c r="EU23" s="433"/>
      <c r="EV23" s="433"/>
      <c r="EW23" s="433"/>
      <c r="EX23" s="433"/>
      <c r="EY23" s="433"/>
      <c r="EZ23" s="433"/>
      <c r="FA23" s="433"/>
      <c r="FB23" s="433"/>
      <c r="FC23" s="433"/>
      <c r="FD23" s="433"/>
      <c r="FE23" s="433"/>
      <c r="FF23" s="433"/>
      <c r="FG23" s="433"/>
      <c r="FH23" s="433"/>
      <c r="FI23" s="433"/>
      <c r="FJ23" s="433"/>
      <c r="FK23" s="433"/>
      <c r="FL23" s="433"/>
      <c r="FM23" s="433"/>
      <c r="FN23" s="433"/>
      <c r="FO23" s="433"/>
      <c r="FP23" s="433"/>
      <c r="FQ23" s="433"/>
      <c r="FR23" s="433"/>
      <c r="FS23" s="433"/>
      <c r="FT23" s="433"/>
      <c r="FU23" s="433"/>
      <c r="FV23" s="433"/>
      <c r="FW23" s="433"/>
      <c r="FX23" s="433"/>
      <c r="FY23" s="433"/>
      <c r="FZ23" s="433"/>
      <c r="GA23" s="433"/>
      <c r="GB23" s="433"/>
      <c r="GC23" s="433"/>
      <c r="GD23" s="433"/>
      <c r="GE23" s="433"/>
      <c r="GF23" s="433"/>
      <c r="GG23" s="433"/>
      <c r="GH23" s="433"/>
      <c r="GI23" s="433"/>
      <c r="GJ23" s="433"/>
      <c r="GK23" s="433"/>
      <c r="GL23" s="433"/>
      <c r="GM23" s="433"/>
      <c r="GN23" s="433"/>
      <c r="GO23" s="433"/>
      <c r="GP23" s="433"/>
      <c r="GQ23" s="433"/>
      <c r="GR23" s="433"/>
      <c r="GS23" s="433"/>
      <c r="GT23" s="433"/>
      <c r="GU23" s="433"/>
      <c r="GV23" s="433"/>
      <c r="GW23" s="433"/>
      <c r="GX23" s="433"/>
      <c r="GY23" s="433"/>
      <c r="GZ23" s="433"/>
      <c r="HA23" s="433"/>
      <c r="HB23" s="433"/>
      <c r="HC23" s="433"/>
      <c r="HD23" s="433"/>
      <c r="HE23" s="433"/>
      <c r="HF23" s="433"/>
      <c r="HG23" s="433"/>
      <c r="HH23" s="433"/>
      <c r="HI23" s="433"/>
      <c r="HJ23" s="433"/>
      <c r="HK23" s="433"/>
      <c r="HL23" s="433"/>
      <c r="HM23" s="433"/>
      <c r="HN23" s="433"/>
      <c r="HO23" s="433"/>
      <c r="HP23" s="433"/>
      <c r="HQ23" s="433"/>
      <c r="HR23" s="433"/>
      <c r="HS23" s="433"/>
      <c r="HT23" s="433"/>
      <c r="HU23" s="433"/>
      <c r="HV23" s="433"/>
      <c r="HW23" s="433"/>
      <c r="HX23" s="433"/>
      <c r="HY23" s="433"/>
      <c r="HZ23" s="433"/>
      <c r="IA23" s="433"/>
      <c r="IB23" s="433"/>
      <c r="IC23" s="433"/>
      <c r="ID23" s="433"/>
      <c r="IE23" s="433"/>
      <c r="IF23" s="433"/>
      <c r="IG23" s="433"/>
      <c r="IH23" s="433"/>
      <c r="II23" s="433"/>
      <c r="IJ23" s="433"/>
      <c r="IK23" s="433"/>
      <c r="IL23" s="433"/>
      <c r="IM23" s="433"/>
      <c r="IN23" s="433"/>
      <c r="IO23" s="433"/>
      <c r="IP23" s="433"/>
      <c r="IQ23" s="433"/>
      <c r="IR23" s="433"/>
      <c r="IS23" s="433"/>
      <c r="IT23" s="433"/>
      <c r="IU23" s="433"/>
      <c r="IV23" s="433"/>
      <c r="IW23" s="433"/>
      <c r="IX23" s="433"/>
      <c r="IY23" s="433"/>
      <c r="IZ23" s="433"/>
      <c r="JA23" s="433"/>
      <c r="JB23" s="433"/>
      <c r="JC23" s="433"/>
      <c r="JD23" s="433"/>
      <c r="JE23" s="433"/>
      <c r="JF23" s="433"/>
      <c r="JG23" s="433"/>
      <c r="JH23" s="433"/>
      <c r="JI23" s="433"/>
      <c r="JJ23" s="433"/>
      <c r="JK23" s="433"/>
      <c r="JL23" s="433"/>
      <c r="JM23" s="433"/>
      <c r="JN23" s="433"/>
      <c r="JO23" s="433"/>
      <c r="JP23" s="433"/>
      <c r="JQ23" s="433"/>
      <c r="JR23" s="433"/>
      <c r="JS23" s="433"/>
      <c r="JT23" s="433"/>
      <c r="JU23" s="433"/>
      <c r="JV23" s="433"/>
      <c r="JW23" s="433"/>
      <c r="JX23" s="433"/>
      <c r="JY23" s="433"/>
      <c r="JZ23" s="433"/>
      <c r="KA23" s="433"/>
      <c r="KB23" s="433"/>
      <c r="KC23" s="433"/>
      <c r="KD23" s="433"/>
      <c r="KE23" s="433"/>
      <c r="KF23" s="433"/>
      <c r="KG23" s="433"/>
      <c r="KH23" s="433"/>
      <c r="KI23" s="433"/>
      <c r="KJ23" s="433"/>
      <c r="KK23" s="433"/>
      <c r="KL23" s="433"/>
      <c r="KM23" s="433"/>
      <c r="KN23" s="433"/>
      <c r="KO23" s="433"/>
      <c r="KP23" s="433"/>
      <c r="KQ23" s="433"/>
      <c r="KR23" s="433"/>
      <c r="KS23" s="433"/>
      <c r="KT23" s="433"/>
      <c r="KU23" s="433"/>
      <c r="KV23" s="433"/>
      <c r="KW23" s="433"/>
      <c r="KX23" s="433"/>
      <c r="KY23" s="433"/>
      <c r="KZ23" s="433"/>
      <c r="LA23" s="433"/>
      <c r="LB23" s="433"/>
      <c r="LC23" s="433"/>
      <c r="LD23" s="433"/>
      <c r="LE23" s="433"/>
      <c r="LF23" s="433"/>
      <c r="LG23" s="433"/>
      <c r="LH23" s="433"/>
      <c r="LI23" s="433"/>
      <c r="LJ23" s="433"/>
      <c r="LK23" s="433"/>
      <c r="LL23" s="433"/>
      <c r="LM23" s="433"/>
      <c r="LN23" s="433"/>
      <c r="LO23" s="433"/>
      <c r="LP23" s="433"/>
      <c r="LQ23" s="433"/>
      <c r="LR23" s="433"/>
      <c r="LS23" s="433"/>
      <c r="LT23" s="433"/>
      <c r="LU23" s="433"/>
      <c r="LV23" s="433"/>
      <c r="LW23" s="433"/>
      <c r="LX23" s="433"/>
      <c r="LY23" s="433"/>
      <c r="LZ23" s="433"/>
      <c r="MA23" s="433"/>
      <c r="MB23" s="433"/>
      <c r="MC23" s="433"/>
      <c r="MD23" s="433"/>
      <c r="ME23" s="433"/>
      <c r="MF23" s="433"/>
      <c r="MG23" s="433"/>
      <c r="MH23" s="433"/>
      <c r="MI23" s="433"/>
      <c r="MJ23" s="433"/>
      <c r="MK23" s="433"/>
      <c r="ML23" s="433"/>
      <c r="MM23" s="433"/>
      <c r="MN23" s="433"/>
      <c r="MO23" s="433"/>
      <c r="MP23" s="433"/>
      <c r="MQ23" s="433"/>
      <c r="MR23" s="433"/>
      <c r="MS23" s="433"/>
      <c r="MT23" s="433"/>
      <c r="MU23" s="433"/>
      <c r="MV23" s="433"/>
      <c r="MW23" s="433"/>
      <c r="MX23" s="433"/>
      <c r="MY23" s="433"/>
      <c r="MZ23" s="433"/>
      <c r="NA23" s="433"/>
      <c r="NB23" s="433"/>
      <c r="NC23" s="433"/>
      <c r="ND23" s="433"/>
      <c r="NE23" s="433"/>
      <c r="NF23" s="433"/>
      <c r="NG23" s="433"/>
      <c r="NH23" s="433"/>
      <c r="NI23" s="433"/>
      <c r="NJ23" s="433"/>
      <c r="NK23" s="433"/>
      <c r="NL23" s="433"/>
      <c r="NM23" s="433"/>
      <c r="NN23" s="433"/>
      <c r="NO23" s="433"/>
      <c r="NP23" s="433"/>
      <c r="NQ23" s="433"/>
      <c r="NR23" s="433"/>
      <c r="NS23" s="433"/>
      <c r="NT23" s="433"/>
      <c r="NU23" s="433"/>
      <c r="NV23" s="433"/>
      <c r="NW23" s="433"/>
      <c r="NX23" s="433"/>
      <c r="NY23" s="433"/>
      <c r="NZ23" s="433"/>
      <c r="OA23" s="433"/>
      <c r="OB23" s="433"/>
      <c r="OC23" s="433"/>
      <c r="OD23" s="433"/>
      <c r="OE23" s="433"/>
      <c r="OF23" s="433"/>
      <c r="OG23" s="433"/>
      <c r="OH23" s="433"/>
      <c r="OI23" s="433"/>
      <c r="OJ23" s="433"/>
      <c r="OK23" s="433"/>
      <c r="OL23" s="433"/>
      <c r="OM23" s="433"/>
    </row>
    <row r="24" spans="1:403" s="431" customFormat="1" ht="77.45" customHeight="1" x14ac:dyDescent="0.2">
      <c r="A24" s="442" t="s">
        <v>1261</v>
      </c>
      <c r="B24" s="442" t="s">
        <v>29</v>
      </c>
      <c r="C24" s="2056"/>
      <c r="D24" s="2053"/>
      <c r="E24" s="2053"/>
      <c r="F24" s="583">
        <v>14</v>
      </c>
      <c r="G24" s="443" t="s">
        <v>1288</v>
      </c>
      <c r="H24" s="556" t="s">
        <v>1538</v>
      </c>
      <c r="I24" s="446">
        <v>1</v>
      </c>
      <c r="J24" s="536" t="s">
        <v>1577</v>
      </c>
      <c r="K24" s="556" t="s">
        <v>1554</v>
      </c>
      <c r="L24" s="445">
        <v>43374</v>
      </c>
      <c r="M24" s="445">
        <v>43403</v>
      </c>
      <c r="N24" s="479">
        <f t="shared" si="0"/>
        <v>4.1428571428571432</v>
      </c>
      <c r="O24" s="480">
        <v>43646</v>
      </c>
      <c r="P24" s="481">
        <f t="shared" si="1"/>
        <v>34.714285714285708</v>
      </c>
      <c r="Q24" s="468" t="str">
        <f t="shared" ca="1" si="2"/>
        <v>Alerta</v>
      </c>
      <c r="R24" s="482">
        <v>1</v>
      </c>
      <c r="S24" s="483">
        <f t="shared" si="3"/>
        <v>1</v>
      </c>
      <c r="T24" s="480"/>
      <c r="U24" s="469" t="str">
        <f t="shared" si="4"/>
        <v>Cumple</v>
      </c>
      <c r="V24" s="469"/>
      <c r="W24" s="2076"/>
      <c r="X24" s="482"/>
      <c r="Y24" s="535"/>
      <c r="AD24" s="432"/>
      <c r="DF24" s="433"/>
      <c r="DG24" s="433"/>
      <c r="DH24" s="433"/>
      <c r="DI24" s="433"/>
      <c r="DJ24" s="433"/>
      <c r="DK24" s="433"/>
      <c r="DL24" s="433"/>
      <c r="DM24" s="433"/>
      <c r="DN24" s="433"/>
      <c r="DO24" s="433"/>
      <c r="DP24" s="433"/>
      <c r="DQ24" s="433"/>
      <c r="DR24" s="433"/>
      <c r="DS24" s="433"/>
      <c r="DT24" s="433"/>
      <c r="DU24" s="433"/>
      <c r="DV24" s="433"/>
      <c r="DW24" s="433"/>
      <c r="DX24" s="433"/>
      <c r="DY24" s="433"/>
      <c r="DZ24" s="433"/>
      <c r="EA24" s="433"/>
      <c r="EB24" s="433"/>
      <c r="EC24" s="433"/>
      <c r="ED24" s="433"/>
      <c r="EE24" s="433"/>
      <c r="EF24" s="433"/>
      <c r="EG24" s="433"/>
      <c r="EH24" s="433"/>
      <c r="EI24" s="433"/>
      <c r="EJ24" s="433"/>
      <c r="EK24" s="433"/>
      <c r="EL24" s="433"/>
      <c r="EM24" s="433"/>
      <c r="EN24" s="433"/>
      <c r="EO24" s="433"/>
      <c r="EP24" s="433"/>
      <c r="EQ24" s="433"/>
      <c r="ER24" s="433"/>
      <c r="ES24" s="433"/>
      <c r="ET24" s="433"/>
      <c r="EU24" s="433"/>
      <c r="EV24" s="433"/>
      <c r="EW24" s="433"/>
      <c r="EX24" s="433"/>
      <c r="EY24" s="433"/>
      <c r="EZ24" s="433"/>
      <c r="FA24" s="433"/>
      <c r="FB24" s="433"/>
      <c r="FC24" s="433"/>
      <c r="FD24" s="433"/>
      <c r="FE24" s="433"/>
      <c r="FF24" s="433"/>
      <c r="FG24" s="433"/>
      <c r="FH24" s="433"/>
      <c r="FI24" s="433"/>
      <c r="FJ24" s="433"/>
      <c r="FK24" s="433"/>
      <c r="FL24" s="433"/>
      <c r="FM24" s="433"/>
      <c r="FN24" s="433"/>
      <c r="FO24" s="433"/>
      <c r="FP24" s="433"/>
      <c r="FQ24" s="433"/>
      <c r="FR24" s="433"/>
      <c r="FS24" s="433"/>
      <c r="FT24" s="433"/>
      <c r="FU24" s="433"/>
      <c r="FV24" s="433"/>
      <c r="FW24" s="433"/>
      <c r="FX24" s="433"/>
      <c r="FY24" s="433"/>
      <c r="FZ24" s="433"/>
      <c r="GA24" s="433"/>
      <c r="GB24" s="433"/>
      <c r="GC24" s="433"/>
      <c r="GD24" s="433"/>
      <c r="GE24" s="433"/>
      <c r="GF24" s="433"/>
      <c r="GG24" s="433"/>
      <c r="GH24" s="433"/>
      <c r="GI24" s="433"/>
      <c r="GJ24" s="433"/>
      <c r="GK24" s="433"/>
      <c r="GL24" s="433"/>
      <c r="GM24" s="433"/>
      <c r="GN24" s="433"/>
      <c r="GO24" s="433"/>
      <c r="GP24" s="433"/>
      <c r="GQ24" s="433"/>
      <c r="GR24" s="433"/>
      <c r="GS24" s="433"/>
      <c r="GT24" s="433"/>
      <c r="GU24" s="433"/>
      <c r="GV24" s="433"/>
      <c r="GW24" s="433"/>
      <c r="GX24" s="433"/>
      <c r="GY24" s="433"/>
      <c r="GZ24" s="433"/>
      <c r="HA24" s="433"/>
      <c r="HB24" s="433"/>
      <c r="HC24" s="433"/>
      <c r="HD24" s="433"/>
      <c r="HE24" s="433"/>
      <c r="HF24" s="433"/>
      <c r="HG24" s="433"/>
      <c r="HH24" s="433"/>
      <c r="HI24" s="433"/>
      <c r="HJ24" s="433"/>
      <c r="HK24" s="433"/>
      <c r="HL24" s="433"/>
      <c r="HM24" s="433"/>
      <c r="HN24" s="433"/>
      <c r="HO24" s="433"/>
      <c r="HP24" s="433"/>
      <c r="HQ24" s="433"/>
      <c r="HR24" s="433"/>
      <c r="HS24" s="433"/>
      <c r="HT24" s="433"/>
      <c r="HU24" s="433"/>
      <c r="HV24" s="433"/>
      <c r="HW24" s="433"/>
      <c r="HX24" s="433"/>
      <c r="HY24" s="433"/>
      <c r="HZ24" s="433"/>
      <c r="IA24" s="433"/>
      <c r="IB24" s="433"/>
      <c r="IC24" s="433"/>
      <c r="ID24" s="433"/>
      <c r="IE24" s="433"/>
      <c r="IF24" s="433"/>
      <c r="IG24" s="433"/>
      <c r="IH24" s="433"/>
      <c r="II24" s="433"/>
      <c r="IJ24" s="433"/>
      <c r="IK24" s="433"/>
      <c r="IL24" s="433"/>
      <c r="IM24" s="433"/>
      <c r="IN24" s="433"/>
      <c r="IO24" s="433"/>
      <c r="IP24" s="433"/>
      <c r="IQ24" s="433"/>
      <c r="IR24" s="433"/>
      <c r="IS24" s="433"/>
      <c r="IT24" s="433"/>
      <c r="IU24" s="433"/>
      <c r="IV24" s="433"/>
      <c r="IW24" s="433"/>
      <c r="IX24" s="433"/>
      <c r="IY24" s="433"/>
      <c r="IZ24" s="433"/>
      <c r="JA24" s="433"/>
      <c r="JB24" s="433"/>
      <c r="JC24" s="433"/>
      <c r="JD24" s="433"/>
      <c r="JE24" s="433"/>
      <c r="JF24" s="433"/>
      <c r="JG24" s="433"/>
      <c r="JH24" s="433"/>
      <c r="JI24" s="433"/>
      <c r="JJ24" s="433"/>
      <c r="JK24" s="433"/>
      <c r="JL24" s="433"/>
      <c r="JM24" s="433"/>
      <c r="JN24" s="433"/>
      <c r="JO24" s="433"/>
      <c r="JP24" s="433"/>
      <c r="JQ24" s="433"/>
      <c r="JR24" s="433"/>
      <c r="JS24" s="433"/>
      <c r="JT24" s="433"/>
      <c r="JU24" s="433"/>
      <c r="JV24" s="433"/>
      <c r="JW24" s="433"/>
      <c r="JX24" s="433"/>
      <c r="JY24" s="433"/>
      <c r="JZ24" s="433"/>
      <c r="KA24" s="433"/>
      <c r="KB24" s="433"/>
      <c r="KC24" s="433"/>
      <c r="KD24" s="433"/>
      <c r="KE24" s="433"/>
      <c r="KF24" s="433"/>
      <c r="KG24" s="433"/>
      <c r="KH24" s="433"/>
      <c r="KI24" s="433"/>
      <c r="KJ24" s="433"/>
      <c r="KK24" s="433"/>
      <c r="KL24" s="433"/>
      <c r="KM24" s="433"/>
      <c r="KN24" s="433"/>
      <c r="KO24" s="433"/>
      <c r="KP24" s="433"/>
      <c r="KQ24" s="433"/>
      <c r="KR24" s="433"/>
      <c r="KS24" s="433"/>
      <c r="KT24" s="433"/>
      <c r="KU24" s="433"/>
      <c r="KV24" s="433"/>
      <c r="KW24" s="433"/>
      <c r="KX24" s="433"/>
      <c r="KY24" s="433"/>
      <c r="KZ24" s="433"/>
      <c r="LA24" s="433"/>
      <c r="LB24" s="433"/>
      <c r="LC24" s="433"/>
      <c r="LD24" s="433"/>
      <c r="LE24" s="433"/>
      <c r="LF24" s="433"/>
      <c r="LG24" s="433"/>
      <c r="LH24" s="433"/>
      <c r="LI24" s="433"/>
      <c r="LJ24" s="433"/>
      <c r="LK24" s="433"/>
      <c r="LL24" s="433"/>
      <c r="LM24" s="433"/>
      <c r="LN24" s="433"/>
      <c r="LO24" s="433"/>
      <c r="LP24" s="433"/>
      <c r="LQ24" s="433"/>
      <c r="LR24" s="433"/>
      <c r="LS24" s="433"/>
      <c r="LT24" s="433"/>
      <c r="LU24" s="433"/>
      <c r="LV24" s="433"/>
      <c r="LW24" s="433"/>
      <c r="LX24" s="433"/>
      <c r="LY24" s="433"/>
      <c r="LZ24" s="433"/>
      <c r="MA24" s="433"/>
      <c r="MB24" s="433"/>
      <c r="MC24" s="433"/>
      <c r="MD24" s="433"/>
      <c r="ME24" s="433"/>
      <c r="MF24" s="433"/>
      <c r="MG24" s="433"/>
      <c r="MH24" s="433"/>
      <c r="MI24" s="433"/>
      <c r="MJ24" s="433"/>
      <c r="MK24" s="433"/>
      <c r="ML24" s="433"/>
      <c r="MM24" s="433"/>
      <c r="MN24" s="433"/>
      <c r="MO24" s="433"/>
      <c r="MP24" s="433"/>
      <c r="MQ24" s="433"/>
      <c r="MR24" s="433"/>
      <c r="MS24" s="433"/>
      <c r="MT24" s="433"/>
      <c r="MU24" s="433"/>
      <c r="MV24" s="433"/>
      <c r="MW24" s="433"/>
      <c r="MX24" s="433"/>
      <c r="MY24" s="433"/>
      <c r="MZ24" s="433"/>
      <c r="NA24" s="433"/>
      <c r="NB24" s="433"/>
      <c r="NC24" s="433"/>
      <c r="ND24" s="433"/>
      <c r="NE24" s="433"/>
      <c r="NF24" s="433"/>
      <c r="NG24" s="433"/>
      <c r="NH24" s="433"/>
      <c r="NI24" s="433"/>
      <c r="NJ24" s="433"/>
      <c r="NK24" s="433"/>
      <c r="NL24" s="433"/>
      <c r="NM24" s="433"/>
      <c r="NN24" s="433"/>
      <c r="NO24" s="433"/>
      <c r="NP24" s="433"/>
      <c r="NQ24" s="433"/>
      <c r="NR24" s="433"/>
      <c r="NS24" s="433"/>
      <c r="NT24" s="433"/>
      <c r="NU24" s="433"/>
      <c r="NV24" s="433"/>
      <c r="NW24" s="433"/>
      <c r="NX24" s="433"/>
      <c r="NY24" s="433"/>
      <c r="NZ24" s="433"/>
      <c r="OA24" s="433"/>
      <c r="OB24" s="433"/>
      <c r="OC24" s="433"/>
      <c r="OD24" s="433"/>
      <c r="OE24" s="433"/>
      <c r="OF24" s="433"/>
      <c r="OG24" s="433"/>
      <c r="OH24" s="433"/>
      <c r="OI24" s="433"/>
      <c r="OJ24" s="433"/>
      <c r="OK24" s="433"/>
      <c r="OL24" s="433"/>
      <c r="OM24" s="433"/>
    </row>
    <row r="25" spans="1:403" s="431" customFormat="1" ht="84.75" customHeight="1" x14ac:dyDescent="0.2">
      <c r="A25" s="442" t="s">
        <v>1261</v>
      </c>
      <c r="B25" s="442" t="s">
        <v>29</v>
      </c>
      <c r="C25" s="2057"/>
      <c r="D25" s="2054"/>
      <c r="E25" s="2054"/>
      <c r="F25" s="583">
        <v>15</v>
      </c>
      <c r="G25" s="443" t="s">
        <v>1289</v>
      </c>
      <c r="H25" s="556" t="s">
        <v>1539</v>
      </c>
      <c r="I25" s="446">
        <v>1</v>
      </c>
      <c r="J25" s="536" t="s">
        <v>1578</v>
      </c>
      <c r="K25" s="556" t="s">
        <v>1554</v>
      </c>
      <c r="L25" s="445">
        <v>43374</v>
      </c>
      <c r="M25" s="445">
        <v>43449</v>
      </c>
      <c r="N25" s="479">
        <f t="shared" si="0"/>
        <v>10.714285714285714</v>
      </c>
      <c r="O25" s="480">
        <v>43647</v>
      </c>
      <c r="P25" s="481">
        <f t="shared" si="1"/>
        <v>28.285714285714285</v>
      </c>
      <c r="Q25" s="468" t="str">
        <f t="shared" ca="1" si="2"/>
        <v>Alerta</v>
      </c>
      <c r="R25" s="482">
        <v>1</v>
      </c>
      <c r="S25" s="483">
        <f t="shared" si="3"/>
        <v>1</v>
      </c>
      <c r="T25" s="445">
        <v>43374</v>
      </c>
      <c r="U25" s="469" t="str">
        <f t="shared" si="4"/>
        <v>Cumple</v>
      </c>
      <c r="V25" s="554" t="s">
        <v>1623</v>
      </c>
      <c r="W25" s="2077"/>
      <c r="X25" s="482"/>
      <c r="Y25" s="535"/>
      <c r="AD25" s="432"/>
      <c r="DF25" s="433"/>
      <c r="DG25" s="433"/>
      <c r="DH25" s="433"/>
      <c r="DI25" s="433"/>
      <c r="DJ25" s="433"/>
      <c r="DK25" s="433"/>
      <c r="DL25" s="433"/>
      <c r="DM25" s="433"/>
      <c r="DN25" s="433"/>
      <c r="DO25" s="433"/>
      <c r="DP25" s="433"/>
      <c r="DQ25" s="433"/>
      <c r="DR25" s="433"/>
      <c r="DS25" s="433"/>
      <c r="DT25" s="433"/>
      <c r="DU25" s="433"/>
      <c r="DV25" s="433"/>
      <c r="DW25" s="433"/>
      <c r="DX25" s="433"/>
      <c r="DY25" s="433"/>
      <c r="DZ25" s="433"/>
      <c r="EA25" s="433"/>
      <c r="EB25" s="433"/>
      <c r="EC25" s="433"/>
      <c r="ED25" s="433"/>
      <c r="EE25" s="433"/>
      <c r="EF25" s="433"/>
      <c r="EG25" s="433"/>
      <c r="EH25" s="433"/>
      <c r="EI25" s="433"/>
      <c r="EJ25" s="433"/>
      <c r="EK25" s="433"/>
      <c r="EL25" s="433"/>
      <c r="EM25" s="433"/>
      <c r="EN25" s="433"/>
      <c r="EO25" s="433"/>
      <c r="EP25" s="433"/>
      <c r="EQ25" s="433"/>
      <c r="ER25" s="433"/>
      <c r="ES25" s="433"/>
      <c r="ET25" s="433"/>
      <c r="EU25" s="433"/>
      <c r="EV25" s="433"/>
      <c r="EW25" s="433"/>
      <c r="EX25" s="433"/>
      <c r="EY25" s="433"/>
      <c r="EZ25" s="433"/>
      <c r="FA25" s="433"/>
      <c r="FB25" s="433"/>
      <c r="FC25" s="433"/>
      <c r="FD25" s="433"/>
      <c r="FE25" s="433"/>
      <c r="FF25" s="433"/>
      <c r="FG25" s="433"/>
      <c r="FH25" s="433"/>
      <c r="FI25" s="433"/>
      <c r="FJ25" s="433"/>
      <c r="FK25" s="433"/>
      <c r="FL25" s="433"/>
      <c r="FM25" s="433"/>
      <c r="FN25" s="433"/>
      <c r="FO25" s="433"/>
      <c r="FP25" s="433"/>
      <c r="FQ25" s="433"/>
      <c r="FR25" s="433"/>
      <c r="FS25" s="433"/>
      <c r="FT25" s="433"/>
      <c r="FU25" s="433"/>
      <c r="FV25" s="433"/>
      <c r="FW25" s="433"/>
      <c r="FX25" s="433"/>
      <c r="FY25" s="433"/>
      <c r="FZ25" s="433"/>
      <c r="GA25" s="433"/>
      <c r="GB25" s="433"/>
      <c r="GC25" s="433"/>
      <c r="GD25" s="433"/>
      <c r="GE25" s="433"/>
      <c r="GF25" s="433"/>
      <c r="GG25" s="433"/>
      <c r="GH25" s="433"/>
      <c r="GI25" s="433"/>
      <c r="GJ25" s="433"/>
      <c r="GK25" s="433"/>
      <c r="GL25" s="433"/>
      <c r="GM25" s="433"/>
      <c r="GN25" s="433"/>
      <c r="GO25" s="433"/>
      <c r="GP25" s="433"/>
      <c r="GQ25" s="433"/>
      <c r="GR25" s="433"/>
      <c r="GS25" s="433"/>
      <c r="GT25" s="433"/>
      <c r="GU25" s="433"/>
      <c r="GV25" s="433"/>
      <c r="GW25" s="433"/>
      <c r="GX25" s="433"/>
      <c r="GY25" s="433"/>
      <c r="GZ25" s="433"/>
      <c r="HA25" s="433"/>
      <c r="HB25" s="433"/>
      <c r="HC25" s="433"/>
      <c r="HD25" s="433"/>
      <c r="HE25" s="433"/>
      <c r="HF25" s="433"/>
      <c r="HG25" s="433"/>
      <c r="HH25" s="433"/>
      <c r="HI25" s="433"/>
      <c r="HJ25" s="433"/>
      <c r="HK25" s="433"/>
      <c r="HL25" s="433"/>
      <c r="HM25" s="433"/>
      <c r="HN25" s="433"/>
      <c r="HO25" s="433"/>
      <c r="HP25" s="433"/>
      <c r="HQ25" s="433"/>
      <c r="HR25" s="433"/>
      <c r="HS25" s="433"/>
      <c r="HT25" s="433"/>
      <c r="HU25" s="433"/>
      <c r="HV25" s="433"/>
      <c r="HW25" s="433"/>
      <c r="HX25" s="433"/>
      <c r="HY25" s="433"/>
      <c r="HZ25" s="433"/>
      <c r="IA25" s="433"/>
      <c r="IB25" s="433"/>
      <c r="IC25" s="433"/>
      <c r="ID25" s="433"/>
      <c r="IE25" s="433"/>
      <c r="IF25" s="433"/>
      <c r="IG25" s="433"/>
      <c r="IH25" s="433"/>
      <c r="II25" s="433"/>
      <c r="IJ25" s="433"/>
      <c r="IK25" s="433"/>
      <c r="IL25" s="433"/>
      <c r="IM25" s="433"/>
      <c r="IN25" s="433"/>
      <c r="IO25" s="433"/>
      <c r="IP25" s="433"/>
      <c r="IQ25" s="433"/>
      <c r="IR25" s="433"/>
      <c r="IS25" s="433"/>
      <c r="IT25" s="433"/>
      <c r="IU25" s="433"/>
      <c r="IV25" s="433"/>
      <c r="IW25" s="433"/>
      <c r="IX25" s="433"/>
      <c r="IY25" s="433"/>
      <c r="IZ25" s="433"/>
      <c r="JA25" s="433"/>
      <c r="JB25" s="433"/>
      <c r="JC25" s="433"/>
      <c r="JD25" s="433"/>
      <c r="JE25" s="433"/>
      <c r="JF25" s="433"/>
      <c r="JG25" s="433"/>
      <c r="JH25" s="433"/>
      <c r="JI25" s="433"/>
      <c r="JJ25" s="433"/>
      <c r="JK25" s="433"/>
      <c r="JL25" s="433"/>
      <c r="JM25" s="433"/>
      <c r="JN25" s="433"/>
      <c r="JO25" s="433"/>
      <c r="JP25" s="433"/>
      <c r="JQ25" s="433"/>
      <c r="JR25" s="433"/>
      <c r="JS25" s="433"/>
      <c r="JT25" s="433"/>
      <c r="JU25" s="433"/>
      <c r="JV25" s="433"/>
      <c r="JW25" s="433"/>
      <c r="JX25" s="433"/>
      <c r="JY25" s="433"/>
      <c r="JZ25" s="433"/>
      <c r="KA25" s="433"/>
      <c r="KB25" s="433"/>
      <c r="KC25" s="433"/>
      <c r="KD25" s="433"/>
      <c r="KE25" s="433"/>
      <c r="KF25" s="433"/>
      <c r="KG25" s="433"/>
      <c r="KH25" s="433"/>
      <c r="KI25" s="433"/>
      <c r="KJ25" s="433"/>
      <c r="KK25" s="433"/>
      <c r="KL25" s="433"/>
      <c r="KM25" s="433"/>
      <c r="KN25" s="433"/>
      <c r="KO25" s="433"/>
      <c r="KP25" s="433"/>
      <c r="KQ25" s="433"/>
      <c r="KR25" s="433"/>
      <c r="KS25" s="433"/>
      <c r="KT25" s="433"/>
      <c r="KU25" s="433"/>
      <c r="KV25" s="433"/>
      <c r="KW25" s="433"/>
      <c r="KX25" s="433"/>
      <c r="KY25" s="433"/>
      <c r="KZ25" s="433"/>
      <c r="LA25" s="433"/>
      <c r="LB25" s="433"/>
      <c r="LC25" s="433"/>
      <c r="LD25" s="433"/>
      <c r="LE25" s="433"/>
      <c r="LF25" s="433"/>
      <c r="LG25" s="433"/>
      <c r="LH25" s="433"/>
      <c r="LI25" s="433"/>
      <c r="LJ25" s="433"/>
      <c r="LK25" s="433"/>
      <c r="LL25" s="433"/>
      <c r="LM25" s="433"/>
      <c r="LN25" s="433"/>
      <c r="LO25" s="433"/>
      <c r="LP25" s="433"/>
      <c r="LQ25" s="433"/>
      <c r="LR25" s="433"/>
      <c r="LS25" s="433"/>
      <c r="LT25" s="433"/>
      <c r="LU25" s="433"/>
      <c r="LV25" s="433"/>
      <c r="LW25" s="433"/>
      <c r="LX25" s="433"/>
      <c r="LY25" s="433"/>
      <c r="LZ25" s="433"/>
      <c r="MA25" s="433"/>
      <c r="MB25" s="433"/>
      <c r="MC25" s="433"/>
      <c r="MD25" s="433"/>
      <c r="ME25" s="433"/>
      <c r="MF25" s="433"/>
      <c r="MG25" s="433"/>
      <c r="MH25" s="433"/>
      <c r="MI25" s="433"/>
      <c r="MJ25" s="433"/>
      <c r="MK25" s="433"/>
      <c r="ML25" s="433"/>
      <c r="MM25" s="433"/>
      <c r="MN25" s="433"/>
      <c r="MO25" s="433"/>
      <c r="MP25" s="433"/>
      <c r="MQ25" s="433"/>
      <c r="MR25" s="433"/>
      <c r="MS25" s="433"/>
      <c r="MT25" s="433"/>
      <c r="MU25" s="433"/>
      <c r="MV25" s="433"/>
      <c r="MW25" s="433"/>
      <c r="MX25" s="433"/>
      <c r="MY25" s="433"/>
      <c r="MZ25" s="433"/>
      <c r="NA25" s="433"/>
      <c r="NB25" s="433"/>
      <c r="NC25" s="433"/>
      <c r="ND25" s="433"/>
      <c r="NE25" s="433"/>
      <c r="NF25" s="433"/>
      <c r="NG25" s="433"/>
      <c r="NH25" s="433"/>
      <c r="NI25" s="433"/>
      <c r="NJ25" s="433"/>
      <c r="NK25" s="433"/>
      <c r="NL25" s="433"/>
      <c r="NM25" s="433"/>
      <c r="NN25" s="433"/>
      <c r="NO25" s="433"/>
      <c r="NP25" s="433"/>
      <c r="NQ25" s="433"/>
      <c r="NR25" s="433"/>
      <c r="NS25" s="433"/>
      <c r="NT25" s="433"/>
      <c r="NU25" s="433"/>
      <c r="NV25" s="433"/>
      <c r="NW25" s="433"/>
      <c r="NX25" s="433"/>
      <c r="NY25" s="433"/>
      <c r="NZ25" s="433"/>
      <c r="OA25" s="433"/>
      <c r="OB25" s="433"/>
      <c r="OC25" s="433"/>
      <c r="OD25" s="433"/>
      <c r="OE25" s="433"/>
      <c r="OF25" s="433"/>
      <c r="OG25" s="433"/>
      <c r="OH25" s="433"/>
      <c r="OI25" s="433"/>
      <c r="OJ25" s="433"/>
      <c r="OK25" s="433"/>
      <c r="OL25" s="433"/>
      <c r="OM25" s="433"/>
    </row>
    <row r="26" spans="1:403" s="431" customFormat="1" ht="319.5" customHeight="1" x14ac:dyDescent="0.3">
      <c r="A26" s="442" t="s">
        <v>1261</v>
      </c>
      <c r="B26" s="442" t="s">
        <v>29</v>
      </c>
      <c r="C26" s="2041" t="s">
        <v>1290</v>
      </c>
      <c r="D26" s="2044" t="s">
        <v>1291</v>
      </c>
      <c r="E26" s="2044" t="s">
        <v>1292</v>
      </c>
      <c r="F26" s="583">
        <v>16</v>
      </c>
      <c r="G26" s="535" t="s">
        <v>1524</v>
      </c>
      <c r="H26" s="556" t="s">
        <v>1540</v>
      </c>
      <c r="I26" s="446">
        <v>1</v>
      </c>
      <c r="J26" s="536" t="s">
        <v>1579</v>
      </c>
      <c r="K26" s="556" t="s">
        <v>1558</v>
      </c>
      <c r="L26" s="445">
        <v>43136</v>
      </c>
      <c r="M26" s="445">
        <v>43449</v>
      </c>
      <c r="N26" s="479">
        <f t="shared" si="0"/>
        <v>44.714285714285715</v>
      </c>
      <c r="O26" s="480">
        <v>43648</v>
      </c>
      <c r="P26" s="481">
        <f t="shared" si="1"/>
        <v>28.428571428571423</v>
      </c>
      <c r="Q26" s="468" t="str">
        <f t="shared" ca="1" si="2"/>
        <v>Alerta</v>
      </c>
      <c r="R26" s="482">
        <v>1</v>
      </c>
      <c r="S26" s="483">
        <f t="shared" si="3"/>
        <v>1</v>
      </c>
      <c r="T26" s="480"/>
      <c r="U26" s="469" t="str">
        <f t="shared" si="4"/>
        <v>Cumple</v>
      </c>
      <c r="V26" s="469"/>
      <c r="W26" s="2075" t="s">
        <v>2057</v>
      </c>
      <c r="X26" s="2069" t="s">
        <v>1861</v>
      </c>
      <c r="Y26" s="530"/>
      <c r="AD26" s="432"/>
      <c r="DF26" s="433"/>
      <c r="DG26" s="433"/>
      <c r="DH26" s="433"/>
      <c r="DI26" s="433"/>
      <c r="DJ26" s="433"/>
      <c r="DK26" s="433"/>
      <c r="DL26" s="433"/>
      <c r="DM26" s="433"/>
      <c r="DN26" s="433"/>
      <c r="DO26" s="433"/>
      <c r="DP26" s="433"/>
      <c r="DQ26" s="433"/>
      <c r="DR26" s="433"/>
      <c r="DS26" s="433"/>
      <c r="DT26" s="433"/>
      <c r="DU26" s="433"/>
      <c r="DV26" s="433"/>
      <c r="DW26" s="433"/>
      <c r="DX26" s="433"/>
      <c r="DY26" s="433"/>
      <c r="DZ26" s="433"/>
      <c r="EA26" s="433"/>
      <c r="EB26" s="433"/>
      <c r="EC26" s="433"/>
      <c r="ED26" s="433"/>
      <c r="EE26" s="433"/>
      <c r="EF26" s="433"/>
      <c r="EG26" s="433"/>
      <c r="EH26" s="433"/>
      <c r="EI26" s="433"/>
      <c r="EJ26" s="433"/>
      <c r="EK26" s="433"/>
      <c r="EL26" s="433"/>
      <c r="EM26" s="433"/>
      <c r="EN26" s="433"/>
      <c r="EO26" s="433"/>
      <c r="EP26" s="433"/>
      <c r="EQ26" s="433"/>
      <c r="ER26" s="433"/>
      <c r="ES26" s="433"/>
      <c r="ET26" s="433"/>
      <c r="EU26" s="433"/>
      <c r="EV26" s="433"/>
      <c r="EW26" s="433"/>
      <c r="EX26" s="433"/>
      <c r="EY26" s="433"/>
      <c r="EZ26" s="433"/>
      <c r="FA26" s="433"/>
      <c r="FB26" s="433"/>
      <c r="FC26" s="433"/>
      <c r="FD26" s="433"/>
      <c r="FE26" s="433"/>
      <c r="FF26" s="433"/>
      <c r="FG26" s="433"/>
      <c r="FH26" s="433"/>
      <c r="FI26" s="433"/>
      <c r="FJ26" s="433"/>
      <c r="FK26" s="433"/>
      <c r="FL26" s="433"/>
      <c r="FM26" s="433"/>
      <c r="FN26" s="433"/>
      <c r="FO26" s="433"/>
      <c r="FP26" s="433"/>
      <c r="FQ26" s="433"/>
      <c r="FR26" s="433"/>
      <c r="FS26" s="433"/>
      <c r="FT26" s="433"/>
      <c r="FU26" s="433"/>
      <c r="FV26" s="433"/>
      <c r="FW26" s="433"/>
      <c r="FX26" s="433"/>
      <c r="FY26" s="433"/>
      <c r="FZ26" s="433"/>
      <c r="GA26" s="433"/>
      <c r="GB26" s="433"/>
      <c r="GC26" s="433"/>
      <c r="GD26" s="433"/>
      <c r="GE26" s="433"/>
      <c r="GF26" s="433"/>
      <c r="GG26" s="433"/>
      <c r="GH26" s="433"/>
      <c r="GI26" s="433"/>
      <c r="GJ26" s="433"/>
      <c r="GK26" s="433"/>
      <c r="GL26" s="433"/>
      <c r="GM26" s="433"/>
      <c r="GN26" s="433"/>
      <c r="GO26" s="433"/>
      <c r="GP26" s="433"/>
      <c r="GQ26" s="433"/>
      <c r="GR26" s="433"/>
      <c r="GS26" s="433"/>
      <c r="GT26" s="433"/>
      <c r="GU26" s="433"/>
      <c r="GV26" s="433"/>
      <c r="GW26" s="433"/>
      <c r="GX26" s="433"/>
      <c r="GY26" s="433"/>
      <c r="GZ26" s="433"/>
      <c r="HA26" s="433"/>
      <c r="HB26" s="433"/>
      <c r="HC26" s="433"/>
      <c r="HD26" s="433"/>
      <c r="HE26" s="433"/>
      <c r="HF26" s="433"/>
      <c r="HG26" s="433"/>
      <c r="HH26" s="433"/>
      <c r="HI26" s="433"/>
      <c r="HJ26" s="433"/>
      <c r="HK26" s="433"/>
      <c r="HL26" s="433"/>
      <c r="HM26" s="433"/>
      <c r="HN26" s="433"/>
      <c r="HO26" s="433"/>
      <c r="HP26" s="433"/>
      <c r="HQ26" s="433"/>
      <c r="HR26" s="433"/>
      <c r="HS26" s="433"/>
      <c r="HT26" s="433"/>
      <c r="HU26" s="433"/>
      <c r="HV26" s="433"/>
      <c r="HW26" s="433"/>
      <c r="HX26" s="433"/>
      <c r="HY26" s="433"/>
      <c r="HZ26" s="433"/>
      <c r="IA26" s="433"/>
      <c r="IB26" s="433"/>
      <c r="IC26" s="433"/>
      <c r="ID26" s="433"/>
      <c r="IE26" s="433"/>
      <c r="IF26" s="433"/>
      <c r="IG26" s="433"/>
      <c r="IH26" s="433"/>
      <c r="II26" s="433"/>
      <c r="IJ26" s="433"/>
      <c r="IK26" s="433"/>
      <c r="IL26" s="433"/>
      <c r="IM26" s="433"/>
      <c r="IN26" s="433"/>
      <c r="IO26" s="433"/>
      <c r="IP26" s="433"/>
      <c r="IQ26" s="433"/>
      <c r="IR26" s="433"/>
      <c r="IS26" s="433"/>
      <c r="IT26" s="433"/>
      <c r="IU26" s="433"/>
      <c r="IV26" s="433"/>
      <c r="IW26" s="433"/>
      <c r="IX26" s="433"/>
      <c r="IY26" s="433"/>
      <c r="IZ26" s="433"/>
      <c r="JA26" s="433"/>
      <c r="JB26" s="433"/>
      <c r="JC26" s="433"/>
      <c r="JD26" s="433"/>
      <c r="JE26" s="433"/>
      <c r="JF26" s="433"/>
      <c r="JG26" s="433"/>
      <c r="JH26" s="433"/>
      <c r="JI26" s="433"/>
      <c r="JJ26" s="433"/>
      <c r="JK26" s="433"/>
      <c r="JL26" s="433"/>
      <c r="JM26" s="433"/>
      <c r="JN26" s="433"/>
      <c r="JO26" s="433"/>
      <c r="JP26" s="433"/>
      <c r="JQ26" s="433"/>
      <c r="JR26" s="433"/>
      <c r="JS26" s="433"/>
      <c r="JT26" s="433"/>
      <c r="JU26" s="433"/>
      <c r="JV26" s="433"/>
      <c r="JW26" s="433"/>
      <c r="JX26" s="433"/>
      <c r="JY26" s="433"/>
      <c r="JZ26" s="433"/>
      <c r="KA26" s="433"/>
      <c r="KB26" s="433"/>
      <c r="KC26" s="433"/>
      <c r="KD26" s="433"/>
      <c r="KE26" s="433"/>
      <c r="KF26" s="433"/>
      <c r="KG26" s="433"/>
      <c r="KH26" s="433"/>
      <c r="KI26" s="433"/>
      <c r="KJ26" s="433"/>
      <c r="KK26" s="433"/>
      <c r="KL26" s="433"/>
      <c r="KM26" s="433"/>
      <c r="KN26" s="433"/>
      <c r="KO26" s="433"/>
      <c r="KP26" s="433"/>
      <c r="KQ26" s="433"/>
      <c r="KR26" s="433"/>
      <c r="KS26" s="433"/>
      <c r="KT26" s="433"/>
      <c r="KU26" s="433"/>
      <c r="KV26" s="433"/>
      <c r="KW26" s="433"/>
      <c r="KX26" s="433"/>
      <c r="KY26" s="433"/>
      <c r="KZ26" s="433"/>
      <c r="LA26" s="433"/>
      <c r="LB26" s="433"/>
      <c r="LC26" s="433"/>
      <c r="LD26" s="433"/>
      <c r="LE26" s="433"/>
      <c r="LF26" s="433"/>
      <c r="LG26" s="433"/>
      <c r="LH26" s="433"/>
      <c r="LI26" s="433"/>
      <c r="LJ26" s="433"/>
      <c r="LK26" s="433"/>
      <c r="LL26" s="433"/>
      <c r="LM26" s="433"/>
      <c r="LN26" s="433"/>
      <c r="LO26" s="433"/>
      <c r="LP26" s="433"/>
      <c r="LQ26" s="433"/>
      <c r="LR26" s="433"/>
      <c r="LS26" s="433"/>
      <c r="LT26" s="433"/>
      <c r="LU26" s="433"/>
      <c r="LV26" s="433"/>
      <c r="LW26" s="433"/>
      <c r="LX26" s="433"/>
      <c r="LY26" s="433"/>
      <c r="LZ26" s="433"/>
      <c r="MA26" s="433"/>
      <c r="MB26" s="433"/>
      <c r="MC26" s="433"/>
      <c r="MD26" s="433"/>
      <c r="ME26" s="433"/>
      <c r="MF26" s="433"/>
      <c r="MG26" s="433"/>
      <c r="MH26" s="433"/>
      <c r="MI26" s="433"/>
      <c r="MJ26" s="433"/>
      <c r="MK26" s="433"/>
      <c r="ML26" s="433"/>
      <c r="MM26" s="433"/>
      <c r="MN26" s="433"/>
      <c r="MO26" s="433"/>
      <c r="MP26" s="433"/>
      <c r="MQ26" s="433"/>
      <c r="MR26" s="433"/>
      <c r="MS26" s="433"/>
      <c r="MT26" s="433"/>
      <c r="MU26" s="433"/>
      <c r="MV26" s="433"/>
      <c r="MW26" s="433"/>
      <c r="MX26" s="433"/>
      <c r="MY26" s="433"/>
      <c r="MZ26" s="433"/>
      <c r="NA26" s="433"/>
      <c r="NB26" s="433"/>
      <c r="NC26" s="433"/>
      <c r="ND26" s="433"/>
      <c r="NE26" s="433"/>
      <c r="NF26" s="433"/>
      <c r="NG26" s="433"/>
      <c r="NH26" s="433"/>
      <c r="NI26" s="433"/>
      <c r="NJ26" s="433"/>
      <c r="NK26" s="433"/>
      <c r="NL26" s="433"/>
      <c r="NM26" s="433"/>
      <c r="NN26" s="433"/>
      <c r="NO26" s="433"/>
      <c r="NP26" s="433"/>
      <c r="NQ26" s="433"/>
      <c r="NR26" s="433"/>
      <c r="NS26" s="433"/>
      <c r="NT26" s="433"/>
      <c r="NU26" s="433"/>
      <c r="NV26" s="433"/>
      <c r="NW26" s="433"/>
      <c r="NX26" s="433"/>
      <c r="NY26" s="433"/>
      <c r="NZ26" s="433"/>
      <c r="OA26" s="433"/>
      <c r="OB26" s="433"/>
      <c r="OC26" s="433"/>
      <c r="OD26" s="433"/>
      <c r="OE26" s="433"/>
      <c r="OF26" s="433"/>
      <c r="OG26" s="433"/>
      <c r="OH26" s="433"/>
      <c r="OI26" s="433"/>
      <c r="OJ26" s="433"/>
      <c r="OK26" s="433"/>
      <c r="OL26" s="433"/>
      <c r="OM26" s="433"/>
    </row>
    <row r="27" spans="1:403" s="431" customFormat="1" ht="102" customHeight="1" x14ac:dyDescent="0.2">
      <c r="A27" s="442" t="s">
        <v>1261</v>
      </c>
      <c r="B27" s="442" t="s">
        <v>29</v>
      </c>
      <c r="C27" s="2042"/>
      <c r="D27" s="2045"/>
      <c r="E27" s="2045"/>
      <c r="F27" s="583">
        <v>17</v>
      </c>
      <c r="G27" s="443" t="s">
        <v>1293</v>
      </c>
      <c r="H27" s="556" t="s">
        <v>1541</v>
      </c>
      <c r="I27" s="446">
        <v>1</v>
      </c>
      <c r="J27" s="536" t="s">
        <v>1580</v>
      </c>
      <c r="K27" s="556" t="s">
        <v>1558</v>
      </c>
      <c r="L27" s="445">
        <v>43136</v>
      </c>
      <c r="M27" s="445">
        <v>43449</v>
      </c>
      <c r="N27" s="479">
        <f t="shared" si="0"/>
        <v>44.714285714285715</v>
      </c>
      <c r="O27" s="480">
        <v>43649</v>
      </c>
      <c r="P27" s="481">
        <f t="shared" si="1"/>
        <v>28.571428571428577</v>
      </c>
      <c r="Q27" s="468" t="str">
        <f t="shared" ca="1" si="2"/>
        <v>Alerta</v>
      </c>
      <c r="R27" s="482">
        <v>1</v>
      </c>
      <c r="S27" s="483">
        <f t="shared" si="3"/>
        <v>1</v>
      </c>
      <c r="T27" s="480"/>
      <c r="U27" s="469" t="str">
        <f t="shared" si="4"/>
        <v>Cumple</v>
      </c>
      <c r="V27" s="469"/>
      <c r="W27" s="2076"/>
      <c r="X27" s="2070"/>
      <c r="Y27" s="535"/>
      <c r="AD27" s="432"/>
      <c r="DF27" s="433"/>
      <c r="DG27" s="433"/>
      <c r="DH27" s="433"/>
      <c r="DI27" s="433"/>
      <c r="DJ27" s="433"/>
      <c r="DK27" s="433"/>
      <c r="DL27" s="433"/>
      <c r="DM27" s="433"/>
      <c r="DN27" s="433"/>
      <c r="DO27" s="433"/>
      <c r="DP27" s="433"/>
      <c r="DQ27" s="433"/>
      <c r="DR27" s="433"/>
      <c r="DS27" s="433"/>
      <c r="DT27" s="433"/>
      <c r="DU27" s="433"/>
      <c r="DV27" s="433"/>
      <c r="DW27" s="433"/>
      <c r="DX27" s="433"/>
      <c r="DY27" s="433"/>
      <c r="DZ27" s="433"/>
      <c r="EA27" s="433"/>
      <c r="EB27" s="433"/>
      <c r="EC27" s="433"/>
      <c r="ED27" s="433"/>
      <c r="EE27" s="433"/>
      <c r="EF27" s="433"/>
      <c r="EG27" s="433"/>
      <c r="EH27" s="433"/>
      <c r="EI27" s="433"/>
      <c r="EJ27" s="433"/>
      <c r="EK27" s="433"/>
      <c r="EL27" s="433"/>
      <c r="EM27" s="433"/>
      <c r="EN27" s="433"/>
      <c r="EO27" s="433"/>
      <c r="EP27" s="433"/>
      <c r="EQ27" s="433"/>
      <c r="ER27" s="433"/>
      <c r="ES27" s="433"/>
      <c r="ET27" s="433"/>
      <c r="EU27" s="433"/>
      <c r="EV27" s="433"/>
      <c r="EW27" s="433"/>
      <c r="EX27" s="433"/>
      <c r="EY27" s="433"/>
      <c r="EZ27" s="433"/>
      <c r="FA27" s="433"/>
      <c r="FB27" s="433"/>
      <c r="FC27" s="433"/>
      <c r="FD27" s="433"/>
      <c r="FE27" s="433"/>
      <c r="FF27" s="433"/>
      <c r="FG27" s="433"/>
      <c r="FH27" s="433"/>
      <c r="FI27" s="433"/>
      <c r="FJ27" s="433"/>
      <c r="FK27" s="433"/>
      <c r="FL27" s="433"/>
      <c r="FM27" s="433"/>
      <c r="FN27" s="433"/>
      <c r="FO27" s="433"/>
      <c r="FP27" s="433"/>
      <c r="FQ27" s="433"/>
      <c r="FR27" s="433"/>
      <c r="FS27" s="433"/>
      <c r="FT27" s="433"/>
      <c r="FU27" s="433"/>
      <c r="FV27" s="433"/>
      <c r="FW27" s="433"/>
      <c r="FX27" s="433"/>
      <c r="FY27" s="433"/>
      <c r="FZ27" s="433"/>
      <c r="GA27" s="433"/>
      <c r="GB27" s="433"/>
      <c r="GC27" s="433"/>
      <c r="GD27" s="433"/>
      <c r="GE27" s="433"/>
      <c r="GF27" s="433"/>
      <c r="GG27" s="433"/>
      <c r="GH27" s="433"/>
      <c r="GI27" s="433"/>
      <c r="GJ27" s="433"/>
      <c r="GK27" s="433"/>
      <c r="GL27" s="433"/>
      <c r="GM27" s="433"/>
      <c r="GN27" s="433"/>
      <c r="GO27" s="433"/>
      <c r="GP27" s="433"/>
      <c r="GQ27" s="433"/>
      <c r="GR27" s="433"/>
      <c r="GS27" s="433"/>
      <c r="GT27" s="433"/>
      <c r="GU27" s="433"/>
      <c r="GV27" s="433"/>
      <c r="GW27" s="433"/>
      <c r="GX27" s="433"/>
      <c r="GY27" s="433"/>
      <c r="GZ27" s="433"/>
      <c r="HA27" s="433"/>
      <c r="HB27" s="433"/>
      <c r="HC27" s="433"/>
      <c r="HD27" s="433"/>
      <c r="HE27" s="433"/>
      <c r="HF27" s="433"/>
      <c r="HG27" s="433"/>
      <c r="HH27" s="433"/>
      <c r="HI27" s="433"/>
      <c r="HJ27" s="433"/>
      <c r="HK27" s="433"/>
      <c r="HL27" s="433"/>
      <c r="HM27" s="433"/>
      <c r="HN27" s="433"/>
      <c r="HO27" s="433"/>
      <c r="HP27" s="433"/>
      <c r="HQ27" s="433"/>
      <c r="HR27" s="433"/>
      <c r="HS27" s="433"/>
      <c r="HT27" s="433"/>
      <c r="HU27" s="433"/>
      <c r="HV27" s="433"/>
      <c r="HW27" s="433"/>
      <c r="HX27" s="433"/>
      <c r="HY27" s="433"/>
      <c r="HZ27" s="433"/>
      <c r="IA27" s="433"/>
      <c r="IB27" s="433"/>
      <c r="IC27" s="433"/>
      <c r="ID27" s="433"/>
      <c r="IE27" s="433"/>
      <c r="IF27" s="433"/>
      <c r="IG27" s="433"/>
      <c r="IH27" s="433"/>
      <c r="II27" s="433"/>
      <c r="IJ27" s="433"/>
      <c r="IK27" s="433"/>
      <c r="IL27" s="433"/>
      <c r="IM27" s="433"/>
      <c r="IN27" s="433"/>
      <c r="IO27" s="433"/>
      <c r="IP27" s="433"/>
      <c r="IQ27" s="433"/>
      <c r="IR27" s="433"/>
      <c r="IS27" s="433"/>
      <c r="IT27" s="433"/>
      <c r="IU27" s="433"/>
      <c r="IV27" s="433"/>
      <c r="IW27" s="433"/>
      <c r="IX27" s="433"/>
      <c r="IY27" s="433"/>
      <c r="IZ27" s="433"/>
      <c r="JA27" s="433"/>
      <c r="JB27" s="433"/>
      <c r="JC27" s="433"/>
      <c r="JD27" s="433"/>
      <c r="JE27" s="433"/>
      <c r="JF27" s="433"/>
      <c r="JG27" s="433"/>
      <c r="JH27" s="433"/>
      <c r="JI27" s="433"/>
      <c r="JJ27" s="433"/>
      <c r="JK27" s="433"/>
      <c r="JL27" s="433"/>
      <c r="JM27" s="433"/>
      <c r="JN27" s="433"/>
      <c r="JO27" s="433"/>
      <c r="JP27" s="433"/>
      <c r="JQ27" s="433"/>
      <c r="JR27" s="433"/>
      <c r="JS27" s="433"/>
      <c r="JT27" s="433"/>
      <c r="JU27" s="433"/>
      <c r="JV27" s="433"/>
      <c r="JW27" s="433"/>
      <c r="JX27" s="433"/>
      <c r="JY27" s="433"/>
      <c r="JZ27" s="433"/>
      <c r="KA27" s="433"/>
      <c r="KB27" s="433"/>
      <c r="KC27" s="433"/>
      <c r="KD27" s="433"/>
      <c r="KE27" s="433"/>
      <c r="KF27" s="433"/>
      <c r="KG27" s="433"/>
      <c r="KH27" s="433"/>
      <c r="KI27" s="433"/>
      <c r="KJ27" s="433"/>
      <c r="KK27" s="433"/>
      <c r="KL27" s="433"/>
      <c r="KM27" s="433"/>
      <c r="KN27" s="433"/>
      <c r="KO27" s="433"/>
      <c r="KP27" s="433"/>
      <c r="KQ27" s="433"/>
      <c r="KR27" s="433"/>
      <c r="KS27" s="433"/>
      <c r="KT27" s="433"/>
      <c r="KU27" s="433"/>
      <c r="KV27" s="433"/>
      <c r="KW27" s="433"/>
      <c r="KX27" s="433"/>
      <c r="KY27" s="433"/>
      <c r="KZ27" s="433"/>
      <c r="LA27" s="433"/>
      <c r="LB27" s="433"/>
      <c r="LC27" s="433"/>
      <c r="LD27" s="433"/>
      <c r="LE27" s="433"/>
      <c r="LF27" s="433"/>
      <c r="LG27" s="433"/>
      <c r="LH27" s="433"/>
      <c r="LI27" s="433"/>
      <c r="LJ27" s="433"/>
      <c r="LK27" s="433"/>
      <c r="LL27" s="433"/>
      <c r="LM27" s="433"/>
      <c r="LN27" s="433"/>
      <c r="LO27" s="433"/>
      <c r="LP27" s="433"/>
      <c r="LQ27" s="433"/>
      <c r="LR27" s="433"/>
      <c r="LS27" s="433"/>
      <c r="LT27" s="433"/>
      <c r="LU27" s="433"/>
      <c r="LV27" s="433"/>
      <c r="LW27" s="433"/>
      <c r="LX27" s="433"/>
      <c r="LY27" s="433"/>
      <c r="LZ27" s="433"/>
      <c r="MA27" s="433"/>
      <c r="MB27" s="433"/>
      <c r="MC27" s="433"/>
      <c r="MD27" s="433"/>
      <c r="ME27" s="433"/>
      <c r="MF27" s="433"/>
      <c r="MG27" s="433"/>
      <c r="MH27" s="433"/>
      <c r="MI27" s="433"/>
      <c r="MJ27" s="433"/>
      <c r="MK27" s="433"/>
      <c r="ML27" s="433"/>
      <c r="MM27" s="433"/>
      <c r="MN27" s="433"/>
      <c r="MO27" s="433"/>
      <c r="MP27" s="433"/>
      <c r="MQ27" s="433"/>
      <c r="MR27" s="433"/>
      <c r="MS27" s="433"/>
      <c r="MT27" s="433"/>
      <c r="MU27" s="433"/>
      <c r="MV27" s="433"/>
      <c r="MW27" s="433"/>
      <c r="MX27" s="433"/>
      <c r="MY27" s="433"/>
      <c r="MZ27" s="433"/>
      <c r="NA27" s="433"/>
      <c r="NB27" s="433"/>
      <c r="NC27" s="433"/>
      <c r="ND27" s="433"/>
      <c r="NE27" s="433"/>
      <c r="NF27" s="433"/>
      <c r="NG27" s="433"/>
      <c r="NH27" s="433"/>
      <c r="NI27" s="433"/>
      <c r="NJ27" s="433"/>
      <c r="NK27" s="433"/>
      <c r="NL27" s="433"/>
      <c r="NM27" s="433"/>
      <c r="NN27" s="433"/>
      <c r="NO27" s="433"/>
      <c r="NP27" s="433"/>
      <c r="NQ27" s="433"/>
      <c r="NR27" s="433"/>
      <c r="NS27" s="433"/>
      <c r="NT27" s="433"/>
      <c r="NU27" s="433"/>
      <c r="NV27" s="433"/>
      <c r="NW27" s="433"/>
      <c r="NX27" s="433"/>
      <c r="NY27" s="433"/>
      <c r="NZ27" s="433"/>
      <c r="OA27" s="433"/>
      <c r="OB27" s="433"/>
      <c r="OC27" s="433"/>
      <c r="OD27" s="433"/>
      <c r="OE27" s="433"/>
      <c r="OF27" s="433"/>
      <c r="OG27" s="433"/>
      <c r="OH27" s="433"/>
      <c r="OI27" s="433"/>
      <c r="OJ27" s="433"/>
      <c r="OK27" s="433"/>
      <c r="OL27" s="433"/>
      <c r="OM27" s="433"/>
    </row>
    <row r="28" spans="1:403" s="431" customFormat="1" ht="72" customHeight="1" x14ac:dyDescent="0.2">
      <c r="A28" s="442" t="s">
        <v>1261</v>
      </c>
      <c r="B28" s="442" t="s">
        <v>29</v>
      </c>
      <c r="C28" s="2043"/>
      <c r="D28" s="2046"/>
      <c r="E28" s="2046"/>
      <c r="F28" s="583">
        <v>18</v>
      </c>
      <c r="G28" s="443" t="s">
        <v>1294</v>
      </c>
      <c r="H28" s="556" t="s">
        <v>1542</v>
      </c>
      <c r="I28" s="446">
        <v>1</v>
      </c>
      <c r="J28" s="536" t="s">
        <v>1581</v>
      </c>
      <c r="K28" s="556" t="s">
        <v>1559</v>
      </c>
      <c r="L28" s="445">
        <v>43136</v>
      </c>
      <c r="M28" s="445">
        <v>43449</v>
      </c>
      <c r="N28" s="479">
        <f t="shared" si="0"/>
        <v>44.714285714285715</v>
      </c>
      <c r="O28" s="480">
        <v>43650</v>
      </c>
      <c r="P28" s="481">
        <f t="shared" si="1"/>
        <v>28.714285714285715</v>
      </c>
      <c r="Q28" s="468" t="str">
        <f t="shared" ca="1" si="2"/>
        <v>Alerta</v>
      </c>
      <c r="R28" s="482">
        <v>1</v>
      </c>
      <c r="S28" s="483">
        <f t="shared" si="3"/>
        <v>1</v>
      </c>
      <c r="T28" s="480"/>
      <c r="U28" s="469" t="str">
        <f t="shared" si="4"/>
        <v>Cumple</v>
      </c>
      <c r="V28" s="469"/>
      <c r="W28" s="2077"/>
      <c r="X28" s="2071"/>
      <c r="Y28" s="535"/>
      <c r="AD28" s="432"/>
      <c r="DF28" s="433"/>
      <c r="DG28" s="433"/>
      <c r="DH28" s="433"/>
      <c r="DI28" s="433"/>
      <c r="DJ28" s="433"/>
      <c r="DK28" s="433"/>
      <c r="DL28" s="433"/>
      <c r="DM28" s="433"/>
      <c r="DN28" s="433"/>
      <c r="DO28" s="433"/>
      <c r="DP28" s="433"/>
      <c r="DQ28" s="433"/>
      <c r="DR28" s="433"/>
      <c r="DS28" s="433"/>
      <c r="DT28" s="433"/>
      <c r="DU28" s="433"/>
      <c r="DV28" s="433"/>
      <c r="DW28" s="433"/>
      <c r="DX28" s="433"/>
      <c r="DY28" s="433"/>
      <c r="DZ28" s="433"/>
      <c r="EA28" s="433"/>
      <c r="EB28" s="433"/>
      <c r="EC28" s="433"/>
      <c r="ED28" s="433"/>
      <c r="EE28" s="433"/>
      <c r="EF28" s="433"/>
      <c r="EG28" s="433"/>
      <c r="EH28" s="433"/>
      <c r="EI28" s="433"/>
      <c r="EJ28" s="433"/>
      <c r="EK28" s="433"/>
      <c r="EL28" s="433"/>
      <c r="EM28" s="433"/>
      <c r="EN28" s="433"/>
      <c r="EO28" s="433"/>
      <c r="EP28" s="433"/>
      <c r="EQ28" s="433"/>
      <c r="ER28" s="433"/>
      <c r="ES28" s="433"/>
      <c r="ET28" s="433"/>
      <c r="EU28" s="433"/>
      <c r="EV28" s="433"/>
      <c r="EW28" s="433"/>
      <c r="EX28" s="433"/>
      <c r="EY28" s="433"/>
      <c r="EZ28" s="433"/>
      <c r="FA28" s="433"/>
      <c r="FB28" s="433"/>
      <c r="FC28" s="433"/>
      <c r="FD28" s="433"/>
      <c r="FE28" s="433"/>
      <c r="FF28" s="433"/>
      <c r="FG28" s="433"/>
      <c r="FH28" s="433"/>
      <c r="FI28" s="433"/>
      <c r="FJ28" s="433"/>
      <c r="FK28" s="433"/>
      <c r="FL28" s="433"/>
      <c r="FM28" s="433"/>
      <c r="FN28" s="433"/>
      <c r="FO28" s="433"/>
      <c r="FP28" s="433"/>
      <c r="FQ28" s="433"/>
      <c r="FR28" s="433"/>
      <c r="FS28" s="433"/>
      <c r="FT28" s="433"/>
      <c r="FU28" s="433"/>
      <c r="FV28" s="433"/>
      <c r="FW28" s="433"/>
      <c r="FX28" s="433"/>
      <c r="FY28" s="433"/>
      <c r="FZ28" s="433"/>
      <c r="GA28" s="433"/>
      <c r="GB28" s="433"/>
      <c r="GC28" s="433"/>
      <c r="GD28" s="433"/>
      <c r="GE28" s="433"/>
      <c r="GF28" s="433"/>
      <c r="GG28" s="433"/>
      <c r="GH28" s="433"/>
      <c r="GI28" s="433"/>
      <c r="GJ28" s="433"/>
      <c r="GK28" s="433"/>
      <c r="GL28" s="433"/>
      <c r="GM28" s="433"/>
      <c r="GN28" s="433"/>
      <c r="GO28" s="433"/>
      <c r="GP28" s="433"/>
      <c r="GQ28" s="433"/>
      <c r="GR28" s="433"/>
      <c r="GS28" s="433"/>
      <c r="GT28" s="433"/>
      <c r="GU28" s="433"/>
      <c r="GV28" s="433"/>
      <c r="GW28" s="433"/>
      <c r="GX28" s="433"/>
      <c r="GY28" s="433"/>
      <c r="GZ28" s="433"/>
      <c r="HA28" s="433"/>
      <c r="HB28" s="433"/>
      <c r="HC28" s="433"/>
      <c r="HD28" s="433"/>
      <c r="HE28" s="433"/>
      <c r="HF28" s="433"/>
      <c r="HG28" s="433"/>
      <c r="HH28" s="433"/>
      <c r="HI28" s="433"/>
      <c r="HJ28" s="433"/>
      <c r="HK28" s="433"/>
      <c r="HL28" s="433"/>
      <c r="HM28" s="433"/>
      <c r="HN28" s="433"/>
      <c r="HO28" s="433"/>
      <c r="HP28" s="433"/>
      <c r="HQ28" s="433"/>
      <c r="HR28" s="433"/>
      <c r="HS28" s="433"/>
      <c r="HT28" s="433"/>
      <c r="HU28" s="433"/>
      <c r="HV28" s="433"/>
      <c r="HW28" s="433"/>
      <c r="HX28" s="433"/>
      <c r="HY28" s="433"/>
      <c r="HZ28" s="433"/>
      <c r="IA28" s="433"/>
      <c r="IB28" s="433"/>
      <c r="IC28" s="433"/>
      <c r="ID28" s="433"/>
      <c r="IE28" s="433"/>
      <c r="IF28" s="433"/>
      <c r="IG28" s="433"/>
      <c r="IH28" s="433"/>
      <c r="II28" s="433"/>
      <c r="IJ28" s="433"/>
      <c r="IK28" s="433"/>
      <c r="IL28" s="433"/>
      <c r="IM28" s="433"/>
      <c r="IN28" s="433"/>
      <c r="IO28" s="433"/>
      <c r="IP28" s="433"/>
      <c r="IQ28" s="433"/>
      <c r="IR28" s="433"/>
      <c r="IS28" s="433"/>
      <c r="IT28" s="433"/>
      <c r="IU28" s="433"/>
      <c r="IV28" s="433"/>
      <c r="IW28" s="433"/>
      <c r="IX28" s="433"/>
      <c r="IY28" s="433"/>
      <c r="IZ28" s="433"/>
      <c r="JA28" s="433"/>
      <c r="JB28" s="433"/>
      <c r="JC28" s="433"/>
      <c r="JD28" s="433"/>
      <c r="JE28" s="433"/>
      <c r="JF28" s="433"/>
      <c r="JG28" s="433"/>
      <c r="JH28" s="433"/>
      <c r="JI28" s="433"/>
      <c r="JJ28" s="433"/>
      <c r="JK28" s="433"/>
      <c r="JL28" s="433"/>
      <c r="JM28" s="433"/>
      <c r="JN28" s="433"/>
      <c r="JO28" s="433"/>
      <c r="JP28" s="433"/>
      <c r="JQ28" s="433"/>
      <c r="JR28" s="433"/>
      <c r="JS28" s="433"/>
      <c r="JT28" s="433"/>
      <c r="JU28" s="433"/>
      <c r="JV28" s="433"/>
      <c r="JW28" s="433"/>
      <c r="JX28" s="433"/>
      <c r="JY28" s="433"/>
      <c r="JZ28" s="433"/>
      <c r="KA28" s="433"/>
      <c r="KB28" s="433"/>
      <c r="KC28" s="433"/>
      <c r="KD28" s="433"/>
      <c r="KE28" s="433"/>
      <c r="KF28" s="433"/>
      <c r="KG28" s="433"/>
      <c r="KH28" s="433"/>
      <c r="KI28" s="433"/>
      <c r="KJ28" s="433"/>
      <c r="KK28" s="433"/>
      <c r="KL28" s="433"/>
      <c r="KM28" s="433"/>
      <c r="KN28" s="433"/>
      <c r="KO28" s="433"/>
      <c r="KP28" s="433"/>
      <c r="KQ28" s="433"/>
      <c r="KR28" s="433"/>
      <c r="KS28" s="433"/>
      <c r="KT28" s="433"/>
      <c r="KU28" s="433"/>
      <c r="KV28" s="433"/>
      <c r="KW28" s="433"/>
      <c r="KX28" s="433"/>
      <c r="KY28" s="433"/>
      <c r="KZ28" s="433"/>
      <c r="LA28" s="433"/>
      <c r="LB28" s="433"/>
      <c r="LC28" s="433"/>
      <c r="LD28" s="433"/>
      <c r="LE28" s="433"/>
      <c r="LF28" s="433"/>
      <c r="LG28" s="433"/>
      <c r="LH28" s="433"/>
      <c r="LI28" s="433"/>
      <c r="LJ28" s="433"/>
      <c r="LK28" s="433"/>
      <c r="LL28" s="433"/>
      <c r="LM28" s="433"/>
      <c r="LN28" s="433"/>
      <c r="LO28" s="433"/>
      <c r="LP28" s="433"/>
      <c r="LQ28" s="433"/>
      <c r="LR28" s="433"/>
      <c r="LS28" s="433"/>
      <c r="LT28" s="433"/>
      <c r="LU28" s="433"/>
      <c r="LV28" s="433"/>
      <c r="LW28" s="433"/>
      <c r="LX28" s="433"/>
      <c r="LY28" s="433"/>
      <c r="LZ28" s="433"/>
      <c r="MA28" s="433"/>
      <c r="MB28" s="433"/>
      <c r="MC28" s="433"/>
      <c r="MD28" s="433"/>
      <c r="ME28" s="433"/>
      <c r="MF28" s="433"/>
      <c r="MG28" s="433"/>
      <c r="MH28" s="433"/>
      <c r="MI28" s="433"/>
      <c r="MJ28" s="433"/>
      <c r="MK28" s="433"/>
      <c r="ML28" s="433"/>
      <c r="MM28" s="433"/>
      <c r="MN28" s="433"/>
      <c r="MO28" s="433"/>
      <c r="MP28" s="433"/>
      <c r="MQ28" s="433"/>
      <c r="MR28" s="433"/>
      <c r="MS28" s="433"/>
      <c r="MT28" s="433"/>
      <c r="MU28" s="433"/>
      <c r="MV28" s="433"/>
      <c r="MW28" s="433"/>
      <c r="MX28" s="433"/>
      <c r="MY28" s="433"/>
      <c r="MZ28" s="433"/>
      <c r="NA28" s="433"/>
      <c r="NB28" s="433"/>
      <c r="NC28" s="433"/>
      <c r="ND28" s="433"/>
      <c r="NE28" s="433"/>
      <c r="NF28" s="433"/>
      <c r="NG28" s="433"/>
      <c r="NH28" s="433"/>
      <c r="NI28" s="433"/>
      <c r="NJ28" s="433"/>
      <c r="NK28" s="433"/>
      <c r="NL28" s="433"/>
      <c r="NM28" s="433"/>
      <c r="NN28" s="433"/>
      <c r="NO28" s="433"/>
      <c r="NP28" s="433"/>
      <c r="NQ28" s="433"/>
      <c r="NR28" s="433"/>
      <c r="NS28" s="433"/>
      <c r="NT28" s="433"/>
      <c r="NU28" s="433"/>
      <c r="NV28" s="433"/>
      <c r="NW28" s="433"/>
      <c r="NX28" s="433"/>
      <c r="NY28" s="433"/>
      <c r="NZ28" s="433"/>
      <c r="OA28" s="433"/>
      <c r="OB28" s="433"/>
      <c r="OC28" s="433"/>
      <c r="OD28" s="433"/>
      <c r="OE28" s="433"/>
      <c r="OF28" s="433"/>
      <c r="OG28" s="433"/>
      <c r="OH28" s="433"/>
      <c r="OI28" s="433"/>
      <c r="OJ28" s="433"/>
      <c r="OK28" s="433"/>
      <c r="OL28" s="433"/>
      <c r="OM28" s="433"/>
    </row>
    <row r="29" spans="1:403" s="431" customFormat="1" ht="90" customHeight="1" x14ac:dyDescent="0.2">
      <c r="A29" s="442" t="s">
        <v>1261</v>
      </c>
      <c r="B29" s="442" t="s">
        <v>29</v>
      </c>
      <c r="C29" s="2041" t="s">
        <v>1295</v>
      </c>
      <c r="D29" s="2044" t="s">
        <v>1296</v>
      </c>
      <c r="E29" s="2044" t="s">
        <v>1297</v>
      </c>
      <c r="F29" s="583">
        <v>19</v>
      </c>
      <c r="G29" s="949" t="s">
        <v>1298</v>
      </c>
      <c r="H29" s="556" t="s">
        <v>1543</v>
      </c>
      <c r="I29" s="448">
        <v>1</v>
      </c>
      <c r="J29" s="536" t="s">
        <v>1582</v>
      </c>
      <c r="K29" s="556" t="s">
        <v>1558</v>
      </c>
      <c r="L29" s="445">
        <v>43374</v>
      </c>
      <c r="M29" s="445">
        <v>43448</v>
      </c>
      <c r="N29" s="479">
        <f t="shared" si="0"/>
        <v>10.571428571428571</v>
      </c>
      <c r="O29" s="480">
        <v>43651</v>
      </c>
      <c r="P29" s="481">
        <f t="shared" si="1"/>
        <v>29</v>
      </c>
      <c r="Q29" s="468" t="str">
        <f t="shared" ca="1" si="2"/>
        <v>Alerta</v>
      </c>
      <c r="R29" s="482">
        <v>0.4</v>
      </c>
      <c r="S29" s="483">
        <f t="shared" si="3"/>
        <v>0.4</v>
      </c>
      <c r="T29" s="480"/>
      <c r="U29" s="469" t="str">
        <f t="shared" si="4"/>
        <v>Cumple</v>
      </c>
      <c r="V29" s="469"/>
      <c r="W29" s="2075" t="s">
        <v>2398</v>
      </c>
      <c r="X29" s="2069" t="s">
        <v>1862</v>
      </c>
      <c r="Y29" s="535" t="s">
        <v>1508</v>
      </c>
      <c r="AD29" s="432"/>
      <c r="DF29" s="433"/>
      <c r="DG29" s="433"/>
      <c r="DH29" s="433"/>
      <c r="DI29" s="433"/>
      <c r="DJ29" s="433"/>
      <c r="DK29" s="433"/>
      <c r="DL29" s="433"/>
      <c r="DM29" s="433"/>
      <c r="DN29" s="433"/>
      <c r="DO29" s="433"/>
      <c r="DP29" s="433"/>
      <c r="DQ29" s="433"/>
      <c r="DR29" s="433"/>
      <c r="DS29" s="433"/>
      <c r="DT29" s="433"/>
      <c r="DU29" s="433"/>
      <c r="DV29" s="433"/>
      <c r="DW29" s="433"/>
      <c r="DX29" s="433"/>
      <c r="DY29" s="433"/>
      <c r="DZ29" s="433"/>
      <c r="EA29" s="433"/>
      <c r="EB29" s="433"/>
      <c r="EC29" s="433"/>
      <c r="ED29" s="433"/>
      <c r="EE29" s="433"/>
      <c r="EF29" s="433"/>
      <c r="EG29" s="433"/>
      <c r="EH29" s="433"/>
      <c r="EI29" s="433"/>
      <c r="EJ29" s="433"/>
      <c r="EK29" s="433"/>
      <c r="EL29" s="433"/>
      <c r="EM29" s="433"/>
      <c r="EN29" s="433"/>
      <c r="EO29" s="433"/>
      <c r="EP29" s="433"/>
      <c r="EQ29" s="433"/>
      <c r="ER29" s="433"/>
      <c r="ES29" s="433"/>
      <c r="ET29" s="433"/>
      <c r="EU29" s="433"/>
      <c r="EV29" s="433"/>
      <c r="EW29" s="433"/>
      <c r="EX29" s="433"/>
      <c r="EY29" s="433"/>
      <c r="EZ29" s="433"/>
      <c r="FA29" s="433"/>
      <c r="FB29" s="433"/>
      <c r="FC29" s="433"/>
      <c r="FD29" s="433"/>
      <c r="FE29" s="433"/>
      <c r="FF29" s="433"/>
      <c r="FG29" s="433"/>
      <c r="FH29" s="433"/>
      <c r="FI29" s="433"/>
      <c r="FJ29" s="433"/>
      <c r="FK29" s="433"/>
      <c r="FL29" s="433"/>
      <c r="FM29" s="433"/>
      <c r="FN29" s="433"/>
      <c r="FO29" s="433"/>
      <c r="FP29" s="433"/>
      <c r="FQ29" s="433"/>
      <c r="FR29" s="433"/>
      <c r="FS29" s="433"/>
      <c r="FT29" s="433"/>
      <c r="FU29" s="433"/>
      <c r="FV29" s="433"/>
      <c r="FW29" s="433"/>
      <c r="FX29" s="433"/>
      <c r="FY29" s="433"/>
      <c r="FZ29" s="433"/>
      <c r="GA29" s="433"/>
      <c r="GB29" s="433"/>
      <c r="GC29" s="433"/>
      <c r="GD29" s="433"/>
      <c r="GE29" s="433"/>
      <c r="GF29" s="433"/>
      <c r="GG29" s="433"/>
      <c r="GH29" s="433"/>
      <c r="GI29" s="433"/>
      <c r="GJ29" s="433"/>
      <c r="GK29" s="433"/>
      <c r="GL29" s="433"/>
      <c r="GM29" s="433"/>
      <c r="GN29" s="433"/>
      <c r="GO29" s="433"/>
      <c r="GP29" s="433"/>
      <c r="GQ29" s="433"/>
      <c r="GR29" s="433"/>
      <c r="GS29" s="433"/>
      <c r="GT29" s="433"/>
      <c r="GU29" s="433"/>
      <c r="GV29" s="433"/>
      <c r="GW29" s="433"/>
      <c r="GX29" s="433"/>
      <c r="GY29" s="433"/>
      <c r="GZ29" s="433"/>
      <c r="HA29" s="433"/>
      <c r="HB29" s="433"/>
      <c r="HC29" s="433"/>
      <c r="HD29" s="433"/>
      <c r="HE29" s="433"/>
      <c r="HF29" s="433"/>
      <c r="HG29" s="433"/>
      <c r="HH29" s="433"/>
      <c r="HI29" s="433"/>
      <c r="HJ29" s="433"/>
      <c r="HK29" s="433"/>
      <c r="HL29" s="433"/>
      <c r="HM29" s="433"/>
      <c r="HN29" s="433"/>
      <c r="HO29" s="433"/>
      <c r="HP29" s="433"/>
      <c r="HQ29" s="433"/>
      <c r="HR29" s="433"/>
      <c r="HS29" s="433"/>
      <c r="HT29" s="433"/>
      <c r="HU29" s="433"/>
      <c r="HV29" s="433"/>
      <c r="HW29" s="433"/>
      <c r="HX29" s="433"/>
      <c r="HY29" s="433"/>
      <c r="HZ29" s="433"/>
      <c r="IA29" s="433"/>
      <c r="IB29" s="433"/>
      <c r="IC29" s="433"/>
      <c r="ID29" s="433"/>
      <c r="IE29" s="433"/>
      <c r="IF29" s="433"/>
      <c r="IG29" s="433"/>
      <c r="IH29" s="433"/>
      <c r="II29" s="433"/>
      <c r="IJ29" s="433"/>
      <c r="IK29" s="433"/>
      <c r="IL29" s="433"/>
      <c r="IM29" s="433"/>
      <c r="IN29" s="433"/>
      <c r="IO29" s="433"/>
      <c r="IP29" s="433"/>
      <c r="IQ29" s="433"/>
      <c r="IR29" s="433"/>
      <c r="IS29" s="433"/>
      <c r="IT29" s="433"/>
      <c r="IU29" s="433"/>
      <c r="IV29" s="433"/>
      <c r="IW29" s="433"/>
      <c r="IX29" s="433"/>
      <c r="IY29" s="433"/>
      <c r="IZ29" s="433"/>
      <c r="JA29" s="433"/>
      <c r="JB29" s="433"/>
      <c r="JC29" s="433"/>
      <c r="JD29" s="433"/>
      <c r="JE29" s="433"/>
      <c r="JF29" s="433"/>
      <c r="JG29" s="433"/>
      <c r="JH29" s="433"/>
      <c r="JI29" s="433"/>
      <c r="JJ29" s="433"/>
      <c r="JK29" s="433"/>
      <c r="JL29" s="433"/>
      <c r="JM29" s="433"/>
      <c r="JN29" s="433"/>
      <c r="JO29" s="433"/>
      <c r="JP29" s="433"/>
      <c r="JQ29" s="433"/>
      <c r="JR29" s="433"/>
      <c r="JS29" s="433"/>
      <c r="JT29" s="433"/>
      <c r="JU29" s="433"/>
      <c r="JV29" s="433"/>
      <c r="JW29" s="433"/>
      <c r="JX29" s="433"/>
      <c r="JY29" s="433"/>
      <c r="JZ29" s="433"/>
      <c r="KA29" s="433"/>
      <c r="KB29" s="433"/>
      <c r="KC29" s="433"/>
      <c r="KD29" s="433"/>
      <c r="KE29" s="433"/>
      <c r="KF29" s="433"/>
      <c r="KG29" s="433"/>
      <c r="KH29" s="433"/>
      <c r="KI29" s="433"/>
      <c r="KJ29" s="433"/>
      <c r="KK29" s="433"/>
      <c r="KL29" s="433"/>
      <c r="KM29" s="433"/>
      <c r="KN29" s="433"/>
      <c r="KO29" s="433"/>
      <c r="KP29" s="433"/>
      <c r="KQ29" s="433"/>
      <c r="KR29" s="433"/>
      <c r="KS29" s="433"/>
      <c r="KT29" s="433"/>
      <c r="KU29" s="433"/>
      <c r="KV29" s="433"/>
      <c r="KW29" s="433"/>
      <c r="KX29" s="433"/>
      <c r="KY29" s="433"/>
      <c r="KZ29" s="433"/>
      <c r="LA29" s="433"/>
      <c r="LB29" s="433"/>
      <c r="LC29" s="433"/>
      <c r="LD29" s="433"/>
      <c r="LE29" s="433"/>
      <c r="LF29" s="433"/>
      <c r="LG29" s="433"/>
      <c r="LH29" s="433"/>
      <c r="LI29" s="433"/>
      <c r="LJ29" s="433"/>
      <c r="LK29" s="433"/>
      <c r="LL29" s="433"/>
      <c r="LM29" s="433"/>
      <c r="LN29" s="433"/>
      <c r="LO29" s="433"/>
      <c r="LP29" s="433"/>
      <c r="LQ29" s="433"/>
      <c r="LR29" s="433"/>
      <c r="LS29" s="433"/>
      <c r="LT29" s="433"/>
      <c r="LU29" s="433"/>
      <c r="LV29" s="433"/>
      <c r="LW29" s="433"/>
      <c r="LX29" s="433"/>
      <c r="LY29" s="433"/>
      <c r="LZ29" s="433"/>
      <c r="MA29" s="433"/>
      <c r="MB29" s="433"/>
      <c r="MC29" s="433"/>
      <c r="MD29" s="433"/>
      <c r="ME29" s="433"/>
      <c r="MF29" s="433"/>
      <c r="MG29" s="433"/>
      <c r="MH29" s="433"/>
      <c r="MI29" s="433"/>
      <c r="MJ29" s="433"/>
      <c r="MK29" s="433"/>
      <c r="ML29" s="433"/>
      <c r="MM29" s="433"/>
      <c r="MN29" s="433"/>
      <c r="MO29" s="433"/>
      <c r="MP29" s="433"/>
      <c r="MQ29" s="433"/>
      <c r="MR29" s="433"/>
      <c r="MS29" s="433"/>
      <c r="MT29" s="433"/>
      <c r="MU29" s="433"/>
      <c r="MV29" s="433"/>
      <c r="MW29" s="433"/>
      <c r="MX29" s="433"/>
      <c r="MY29" s="433"/>
      <c r="MZ29" s="433"/>
      <c r="NA29" s="433"/>
      <c r="NB29" s="433"/>
      <c r="NC29" s="433"/>
      <c r="ND29" s="433"/>
      <c r="NE29" s="433"/>
      <c r="NF29" s="433"/>
      <c r="NG29" s="433"/>
      <c r="NH29" s="433"/>
      <c r="NI29" s="433"/>
      <c r="NJ29" s="433"/>
      <c r="NK29" s="433"/>
      <c r="NL29" s="433"/>
      <c r="NM29" s="433"/>
      <c r="NN29" s="433"/>
      <c r="NO29" s="433"/>
      <c r="NP29" s="433"/>
      <c r="NQ29" s="433"/>
      <c r="NR29" s="433"/>
      <c r="NS29" s="433"/>
      <c r="NT29" s="433"/>
      <c r="NU29" s="433"/>
      <c r="NV29" s="433"/>
      <c r="NW29" s="433"/>
      <c r="NX29" s="433"/>
      <c r="NY29" s="433"/>
      <c r="NZ29" s="433"/>
      <c r="OA29" s="433"/>
      <c r="OB29" s="433"/>
      <c r="OC29" s="433"/>
      <c r="OD29" s="433"/>
      <c r="OE29" s="433"/>
      <c r="OF29" s="433"/>
      <c r="OG29" s="433"/>
      <c r="OH29" s="433"/>
      <c r="OI29" s="433"/>
      <c r="OJ29" s="433"/>
      <c r="OK29" s="433"/>
      <c r="OL29" s="433"/>
      <c r="OM29" s="433"/>
    </row>
    <row r="30" spans="1:403" s="431" customFormat="1" ht="88.5" customHeight="1" x14ac:dyDescent="0.2">
      <c r="A30" s="442" t="s">
        <v>1261</v>
      </c>
      <c r="B30" s="442" t="s">
        <v>29</v>
      </c>
      <c r="C30" s="2042"/>
      <c r="D30" s="2045"/>
      <c r="E30" s="2045"/>
      <c r="F30" s="583">
        <v>20</v>
      </c>
      <c r="G30" s="949" t="s">
        <v>1299</v>
      </c>
      <c r="H30" s="556" t="s">
        <v>1544</v>
      </c>
      <c r="I30" s="448">
        <v>1</v>
      </c>
      <c r="J30" s="536" t="s">
        <v>1582</v>
      </c>
      <c r="K30" s="556" t="s">
        <v>1558</v>
      </c>
      <c r="L30" s="445">
        <v>43374</v>
      </c>
      <c r="M30" s="445">
        <v>43448</v>
      </c>
      <c r="N30" s="479">
        <f t="shared" si="0"/>
        <v>10.571428571428571</v>
      </c>
      <c r="O30" s="480">
        <v>43652</v>
      </c>
      <c r="P30" s="481">
        <f t="shared" si="1"/>
        <v>29.142857142857146</v>
      </c>
      <c r="Q30" s="468" t="str">
        <f t="shared" ca="1" si="2"/>
        <v>Alerta</v>
      </c>
      <c r="R30" s="482">
        <v>0.4</v>
      </c>
      <c r="S30" s="483">
        <f t="shared" si="3"/>
        <v>0.4</v>
      </c>
      <c r="T30" s="480"/>
      <c r="U30" s="469" t="str">
        <f t="shared" si="4"/>
        <v>Cumple</v>
      </c>
      <c r="V30" s="469"/>
      <c r="W30" s="2076"/>
      <c r="X30" s="2066"/>
      <c r="Y30" s="535"/>
      <c r="AD30" s="432"/>
      <c r="DF30" s="433"/>
      <c r="DG30" s="433"/>
      <c r="DH30" s="433"/>
      <c r="DI30" s="433"/>
      <c r="DJ30" s="433"/>
      <c r="DK30" s="433"/>
      <c r="DL30" s="433"/>
      <c r="DM30" s="433"/>
      <c r="DN30" s="433"/>
      <c r="DO30" s="433"/>
      <c r="DP30" s="433"/>
      <c r="DQ30" s="433"/>
      <c r="DR30" s="433"/>
      <c r="DS30" s="433"/>
      <c r="DT30" s="433"/>
      <c r="DU30" s="433"/>
      <c r="DV30" s="433"/>
      <c r="DW30" s="433"/>
      <c r="DX30" s="433"/>
      <c r="DY30" s="433"/>
      <c r="DZ30" s="433"/>
      <c r="EA30" s="433"/>
      <c r="EB30" s="433"/>
      <c r="EC30" s="433"/>
      <c r="ED30" s="433"/>
      <c r="EE30" s="433"/>
      <c r="EF30" s="433"/>
      <c r="EG30" s="433"/>
      <c r="EH30" s="433"/>
      <c r="EI30" s="433"/>
      <c r="EJ30" s="433"/>
      <c r="EK30" s="433"/>
      <c r="EL30" s="433"/>
      <c r="EM30" s="433"/>
      <c r="EN30" s="433"/>
      <c r="EO30" s="433"/>
      <c r="EP30" s="433"/>
      <c r="EQ30" s="433"/>
      <c r="ER30" s="433"/>
      <c r="ES30" s="433"/>
      <c r="ET30" s="433"/>
      <c r="EU30" s="433"/>
      <c r="EV30" s="433"/>
      <c r="EW30" s="433"/>
      <c r="EX30" s="433"/>
      <c r="EY30" s="433"/>
      <c r="EZ30" s="433"/>
      <c r="FA30" s="433"/>
      <c r="FB30" s="433"/>
      <c r="FC30" s="433"/>
      <c r="FD30" s="433"/>
      <c r="FE30" s="433"/>
      <c r="FF30" s="433"/>
      <c r="FG30" s="433"/>
      <c r="FH30" s="433"/>
      <c r="FI30" s="433"/>
      <c r="FJ30" s="433"/>
      <c r="FK30" s="433"/>
      <c r="FL30" s="433"/>
      <c r="FM30" s="433"/>
      <c r="FN30" s="433"/>
      <c r="FO30" s="433"/>
      <c r="FP30" s="433"/>
      <c r="FQ30" s="433"/>
      <c r="FR30" s="433"/>
      <c r="FS30" s="433"/>
      <c r="FT30" s="433"/>
      <c r="FU30" s="433"/>
      <c r="FV30" s="433"/>
      <c r="FW30" s="433"/>
      <c r="FX30" s="433"/>
      <c r="FY30" s="433"/>
      <c r="FZ30" s="433"/>
      <c r="GA30" s="433"/>
      <c r="GB30" s="433"/>
      <c r="GC30" s="433"/>
      <c r="GD30" s="433"/>
      <c r="GE30" s="433"/>
      <c r="GF30" s="433"/>
      <c r="GG30" s="433"/>
      <c r="GH30" s="433"/>
      <c r="GI30" s="433"/>
      <c r="GJ30" s="433"/>
      <c r="GK30" s="433"/>
      <c r="GL30" s="433"/>
      <c r="GM30" s="433"/>
      <c r="GN30" s="433"/>
      <c r="GO30" s="433"/>
      <c r="GP30" s="433"/>
      <c r="GQ30" s="433"/>
      <c r="GR30" s="433"/>
      <c r="GS30" s="433"/>
      <c r="GT30" s="433"/>
      <c r="GU30" s="433"/>
      <c r="GV30" s="433"/>
      <c r="GW30" s="433"/>
      <c r="GX30" s="433"/>
      <c r="GY30" s="433"/>
      <c r="GZ30" s="433"/>
      <c r="HA30" s="433"/>
      <c r="HB30" s="433"/>
      <c r="HC30" s="433"/>
      <c r="HD30" s="433"/>
      <c r="HE30" s="433"/>
      <c r="HF30" s="433"/>
      <c r="HG30" s="433"/>
      <c r="HH30" s="433"/>
      <c r="HI30" s="433"/>
      <c r="HJ30" s="433"/>
      <c r="HK30" s="433"/>
      <c r="HL30" s="433"/>
      <c r="HM30" s="433"/>
      <c r="HN30" s="433"/>
      <c r="HO30" s="433"/>
      <c r="HP30" s="433"/>
      <c r="HQ30" s="433"/>
      <c r="HR30" s="433"/>
      <c r="HS30" s="433"/>
      <c r="HT30" s="433"/>
      <c r="HU30" s="433"/>
      <c r="HV30" s="433"/>
      <c r="HW30" s="433"/>
      <c r="HX30" s="433"/>
      <c r="HY30" s="433"/>
      <c r="HZ30" s="433"/>
      <c r="IA30" s="433"/>
      <c r="IB30" s="433"/>
      <c r="IC30" s="433"/>
      <c r="ID30" s="433"/>
      <c r="IE30" s="433"/>
      <c r="IF30" s="433"/>
      <c r="IG30" s="433"/>
      <c r="IH30" s="433"/>
      <c r="II30" s="433"/>
      <c r="IJ30" s="433"/>
      <c r="IK30" s="433"/>
      <c r="IL30" s="433"/>
      <c r="IM30" s="433"/>
      <c r="IN30" s="433"/>
      <c r="IO30" s="433"/>
      <c r="IP30" s="433"/>
      <c r="IQ30" s="433"/>
      <c r="IR30" s="433"/>
      <c r="IS30" s="433"/>
      <c r="IT30" s="433"/>
      <c r="IU30" s="433"/>
      <c r="IV30" s="433"/>
      <c r="IW30" s="433"/>
      <c r="IX30" s="433"/>
      <c r="IY30" s="433"/>
      <c r="IZ30" s="433"/>
      <c r="JA30" s="433"/>
      <c r="JB30" s="433"/>
      <c r="JC30" s="433"/>
      <c r="JD30" s="433"/>
      <c r="JE30" s="433"/>
      <c r="JF30" s="433"/>
      <c r="JG30" s="433"/>
      <c r="JH30" s="433"/>
      <c r="JI30" s="433"/>
      <c r="JJ30" s="433"/>
      <c r="JK30" s="433"/>
      <c r="JL30" s="433"/>
      <c r="JM30" s="433"/>
      <c r="JN30" s="433"/>
      <c r="JO30" s="433"/>
      <c r="JP30" s="433"/>
      <c r="JQ30" s="433"/>
      <c r="JR30" s="433"/>
      <c r="JS30" s="433"/>
      <c r="JT30" s="433"/>
      <c r="JU30" s="433"/>
      <c r="JV30" s="433"/>
      <c r="JW30" s="433"/>
      <c r="JX30" s="433"/>
      <c r="JY30" s="433"/>
      <c r="JZ30" s="433"/>
      <c r="KA30" s="433"/>
      <c r="KB30" s="433"/>
      <c r="KC30" s="433"/>
      <c r="KD30" s="433"/>
      <c r="KE30" s="433"/>
      <c r="KF30" s="433"/>
      <c r="KG30" s="433"/>
      <c r="KH30" s="433"/>
      <c r="KI30" s="433"/>
      <c r="KJ30" s="433"/>
      <c r="KK30" s="433"/>
      <c r="KL30" s="433"/>
      <c r="KM30" s="433"/>
      <c r="KN30" s="433"/>
      <c r="KO30" s="433"/>
      <c r="KP30" s="433"/>
      <c r="KQ30" s="433"/>
      <c r="KR30" s="433"/>
      <c r="KS30" s="433"/>
      <c r="KT30" s="433"/>
      <c r="KU30" s="433"/>
      <c r="KV30" s="433"/>
      <c r="KW30" s="433"/>
      <c r="KX30" s="433"/>
      <c r="KY30" s="433"/>
      <c r="KZ30" s="433"/>
      <c r="LA30" s="433"/>
      <c r="LB30" s="433"/>
      <c r="LC30" s="433"/>
      <c r="LD30" s="433"/>
      <c r="LE30" s="433"/>
      <c r="LF30" s="433"/>
      <c r="LG30" s="433"/>
      <c r="LH30" s="433"/>
      <c r="LI30" s="433"/>
      <c r="LJ30" s="433"/>
      <c r="LK30" s="433"/>
      <c r="LL30" s="433"/>
      <c r="LM30" s="433"/>
      <c r="LN30" s="433"/>
      <c r="LO30" s="433"/>
      <c r="LP30" s="433"/>
      <c r="LQ30" s="433"/>
      <c r="LR30" s="433"/>
      <c r="LS30" s="433"/>
      <c r="LT30" s="433"/>
      <c r="LU30" s="433"/>
      <c r="LV30" s="433"/>
      <c r="LW30" s="433"/>
      <c r="LX30" s="433"/>
      <c r="LY30" s="433"/>
      <c r="LZ30" s="433"/>
      <c r="MA30" s="433"/>
      <c r="MB30" s="433"/>
      <c r="MC30" s="433"/>
      <c r="MD30" s="433"/>
      <c r="ME30" s="433"/>
      <c r="MF30" s="433"/>
      <c r="MG30" s="433"/>
      <c r="MH30" s="433"/>
      <c r="MI30" s="433"/>
      <c r="MJ30" s="433"/>
      <c r="MK30" s="433"/>
      <c r="ML30" s="433"/>
      <c r="MM30" s="433"/>
      <c r="MN30" s="433"/>
      <c r="MO30" s="433"/>
      <c r="MP30" s="433"/>
      <c r="MQ30" s="433"/>
      <c r="MR30" s="433"/>
      <c r="MS30" s="433"/>
      <c r="MT30" s="433"/>
      <c r="MU30" s="433"/>
      <c r="MV30" s="433"/>
      <c r="MW30" s="433"/>
      <c r="MX30" s="433"/>
      <c r="MY30" s="433"/>
      <c r="MZ30" s="433"/>
      <c r="NA30" s="433"/>
      <c r="NB30" s="433"/>
      <c r="NC30" s="433"/>
      <c r="ND30" s="433"/>
      <c r="NE30" s="433"/>
      <c r="NF30" s="433"/>
      <c r="NG30" s="433"/>
      <c r="NH30" s="433"/>
      <c r="NI30" s="433"/>
      <c r="NJ30" s="433"/>
      <c r="NK30" s="433"/>
      <c r="NL30" s="433"/>
      <c r="NM30" s="433"/>
      <c r="NN30" s="433"/>
      <c r="NO30" s="433"/>
      <c r="NP30" s="433"/>
      <c r="NQ30" s="433"/>
      <c r="NR30" s="433"/>
      <c r="NS30" s="433"/>
      <c r="NT30" s="433"/>
      <c r="NU30" s="433"/>
      <c r="NV30" s="433"/>
      <c r="NW30" s="433"/>
      <c r="NX30" s="433"/>
      <c r="NY30" s="433"/>
      <c r="NZ30" s="433"/>
      <c r="OA30" s="433"/>
      <c r="OB30" s="433"/>
      <c r="OC30" s="433"/>
      <c r="OD30" s="433"/>
      <c r="OE30" s="433"/>
      <c r="OF30" s="433"/>
      <c r="OG30" s="433"/>
      <c r="OH30" s="433"/>
      <c r="OI30" s="433"/>
      <c r="OJ30" s="433"/>
      <c r="OK30" s="433"/>
      <c r="OL30" s="433"/>
      <c r="OM30" s="433"/>
    </row>
    <row r="31" spans="1:403" s="431" customFormat="1" ht="75" customHeight="1" x14ac:dyDescent="0.2">
      <c r="A31" s="442" t="s">
        <v>1261</v>
      </c>
      <c r="B31" s="442" t="s">
        <v>29</v>
      </c>
      <c r="C31" s="2043"/>
      <c r="D31" s="2046"/>
      <c r="E31" s="2046"/>
      <c r="F31" s="583">
        <v>21</v>
      </c>
      <c r="G31" s="949" t="s">
        <v>1300</v>
      </c>
      <c r="H31" s="556" t="s">
        <v>1545</v>
      </c>
      <c r="I31" s="448">
        <v>1</v>
      </c>
      <c r="J31" s="536" t="s">
        <v>1582</v>
      </c>
      <c r="K31" s="556" t="s">
        <v>1558</v>
      </c>
      <c r="L31" s="445">
        <v>43374</v>
      </c>
      <c r="M31" s="445">
        <v>43448</v>
      </c>
      <c r="N31" s="479">
        <f t="shared" si="0"/>
        <v>10.571428571428571</v>
      </c>
      <c r="O31" s="480">
        <v>43653</v>
      </c>
      <c r="P31" s="481">
        <f t="shared" si="1"/>
        <v>29.285714285714285</v>
      </c>
      <c r="Q31" s="468" t="str">
        <f t="shared" ca="1" si="2"/>
        <v>Alerta</v>
      </c>
      <c r="R31" s="482">
        <v>0.4</v>
      </c>
      <c r="S31" s="483">
        <f t="shared" si="3"/>
        <v>0.4</v>
      </c>
      <c r="T31" s="480"/>
      <c r="U31" s="469" t="str">
        <f t="shared" si="4"/>
        <v>Cumple</v>
      </c>
      <c r="V31" s="469"/>
      <c r="W31" s="2077"/>
      <c r="X31" s="2067"/>
      <c r="Y31" s="535"/>
      <c r="AD31" s="432"/>
      <c r="DF31" s="433"/>
      <c r="DG31" s="433"/>
      <c r="DH31" s="433"/>
      <c r="DI31" s="433"/>
      <c r="DJ31" s="433"/>
      <c r="DK31" s="433"/>
      <c r="DL31" s="433"/>
      <c r="DM31" s="433"/>
      <c r="DN31" s="433"/>
      <c r="DO31" s="433"/>
      <c r="DP31" s="433"/>
      <c r="DQ31" s="433"/>
      <c r="DR31" s="433"/>
      <c r="DS31" s="433"/>
      <c r="DT31" s="433"/>
      <c r="DU31" s="433"/>
      <c r="DV31" s="433"/>
      <c r="DW31" s="433"/>
      <c r="DX31" s="433"/>
      <c r="DY31" s="433"/>
      <c r="DZ31" s="433"/>
      <c r="EA31" s="433"/>
      <c r="EB31" s="433"/>
      <c r="EC31" s="433"/>
      <c r="ED31" s="433"/>
      <c r="EE31" s="433"/>
      <c r="EF31" s="433"/>
      <c r="EG31" s="433"/>
      <c r="EH31" s="433"/>
      <c r="EI31" s="433"/>
      <c r="EJ31" s="433"/>
      <c r="EK31" s="433"/>
      <c r="EL31" s="433"/>
      <c r="EM31" s="433"/>
      <c r="EN31" s="433"/>
      <c r="EO31" s="433"/>
      <c r="EP31" s="433"/>
      <c r="EQ31" s="433"/>
      <c r="ER31" s="433"/>
      <c r="ES31" s="433"/>
      <c r="ET31" s="433"/>
      <c r="EU31" s="433"/>
      <c r="EV31" s="433"/>
      <c r="EW31" s="433"/>
      <c r="EX31" s="433"/>
      <c r="EY31" s="433"/>
      <c r="EZ31" s="433"/>
      <c r="FA31" s="433"/>
      <c r="FB31" s="433"/>
      <c r="FC31" s="433"/>
      <c r="FD31" s="433"/>
      <c r="FE31" s="433"/>
      <c r="FF31" s="433"/>
      <c r="FG31" s="433"/>
      <c r="FH31" s="433"/>
      <c r="FI31" s="433"/>
      <c r="FJ31" s="433"/>
      <c r="FK31" s="433"/>
      <c r="FL31" s="433"/>
      <c r="FM31" s="433"/>
      <c r="FN31" s="433"/>
      <c r="FO31" s="433"/>
      <c r="FP31" s="433"/>
      <c r="FQ31" s="433"/>
      <c r="FR31" s="433"/>
      <c r="FS31" s="433"/>
      <c r="FT31" s="433"/>
      <c r="FU31" s="433"/>
      <c r="FV31" s="433"/>
      <c r="FW31" s="433"/>
      <c r="FX31" s="433"/>
      <c r="FY31" s="433"/>
      <c r="FZ31" s="433"/>
      <c r="GA31" s="433"/>
      <c r="GB31" s="433"/>
      <c r="GC31" s="433"/>
      <c r="GD31" s="433"/>
      <c r="GE31" s="433"/>
      <c r="GF31" s="433"/>
      <c r="GG31" s="433"/>
      <c r="GH31" s="433"/>
      <c r="GI31" s="433"/>
      <c r="GJ31" s="433"/>
      <c r="GK31" s="433"/>
      <c r="GL31" s="433"/>
      <c r="GM31" s="433"/>
      <c r="GN31" s="433"/>
      <c r="GO31" s="433"/>
      <c r="GP31" s="433"/>
      <c r="GQ31" s="433"/>
      <c r="GR31" s="433"/>
      <c r="GS31" s="433"/>
      <c r="GT31" s="433"/>
      <c r="GU31" s="433"/>
      <c r="GV31" s="433"/>
      <c r="GW31" s="433"/>
      <c r="GX31" s="433"/>
      <c r="GY31" s="433"/>
      <c r="GZ31" s="433"/>
      <c r="HA31" s="433"/>
      <c r="HB31" s="433"/>
      <c r="HC31" s="433"/>
      <c r="HD31" s="433"/>
      <c r="HE31" s="433"/>
      <c r="HF31" s="433"/>
      <c r="HG31" s="433"/>
      <c r="HH31" s="433"/>
      <c r="HI31" s="433"/>
      <c r="HJ31" s="433"/>
      <c r="HK31" s="433"/>
      <c r="HL31" s="433"/>
      <c r="HM31" s="433"/>
      <c r="HN31" s="433"/>
      <c r="HO31" s="433"/>
      <c r="HP31" s="433"/>
      <c r="HQ31" s="433"/>
      <c r="HR31" s="433"/>
      <c r="HS31" s="433"/>
      <c r="HT31" s="433"/>
      <c r="HU31" s="433"/>
      <c r="HV31" s="433"/>
      <c r="HW31" s="433"/>
      <c r="HX31" s="433"/>
      <c r="HY31" s="433"/>
      <c r="HZ31" s="433"/>
      <c r="IA31" s="433"/>
      <c r="IB31" s="433"/>
      <c r="IC31" s="433"/>
      <c r="ID31" s="433"/>
      <c r="IE31" s="433"/>
      <c r="IF31" s="433"/>
      <c r="IG31" s="433"/>
      <c r="IH31" s="433"/>
      <c r="II31" s="433"/>
      <c r="IJ31" s="433"/>
      <c r="IK31" s="433"/>
      <c r="IL31" s="433"/>
      <c r="IM31" s="433"/>
      <c r="IN31" s="433"/>
      <c r="IO31" s="433"/>
      <c r="IP31" s="433"/>
      <c r="IQ31" s="433"/>
      <c r="IR31" s="433"/>
      <c r="IS31" s="433"/>
      <c r="IT31" s="433"/>
      <c r="IU31" s="433"/>
      <c r="IV31" s="433"/>
      <c r="IW31" s="433"/>
      <c r="IX31" s="433"/>
      <c r="IY31" s="433"/>
      <c r="IZ31" s="433"/>
      <c r="JA31" s="433"/>
      <c r="JB31" s="433"/>
      <c r="JC31" s="433"/>
      <c r="JD31" s="433"/>
      <c r="JE31" s="433"/>
      <c r="JF31" s="433"/>
      <c r="JG31" s="433"/>
      <c r="JH31" s="433"/>
      <c r="JI31" s="433"/>
      <c r="JJ31" s="433"/>
      <c r="JK31" s="433"/>
      <c r="JL31" s="433"/>
      <c r="JM31" s="433"/>
      <c r="JN31" s="433"/>
      <c r="JO31" s="433"/>
      <c r="JP31" s="433"/>
      <c r="JQ31" s="433"/>
      <c r="JR31" s="433"/>
      <c r="JS31" s="433"/>
      <c r="JT31" s="433"/>
      <c r="JU31" s="433"/>
      <c r="JV31" s="433"/>
      <c r="JW31" s="433"/>
      <c r="JX31" s="433"/>
      <c r="JY31" s="433"/>
      <c r="JZ31" s="433"/>
      <c r="KA31" s="433"/>
      <c r="KB31" s="433"/>
      <c r="KC31" s="433"/>
      <c r="KD31" s="433"/>
      <c r="KE31" s="433"/>
      <c r="KF31" s="433"/>
      <c r="KG31" s="433"/>
      <c r="KH31" s="433"/>
      <c r="KI31" s="433"/>
      <c r="KJ31" s="433"/>
      <c r="KK31" s="433"/>
      <c r="KL31" s="433"/>
      <c r="KM31" s="433"/>
      <c r="KN31" s="433"/>
      <c r="KO31" s="433"/>
      <c r="KP31" s="433"/>
      <c r="KQ31" s="433"/>
      <c r="KR31" s="433"/>
      <c r="KS31" s="433"/>
      <c r="KT31" s="433"/>
      <c r="KU31" s="433"/>
      <c r="KV31" s="433"/>
      <c r="KW31" s="433"/>
      <c r="KX31" s="433"/>
      <c r="KY31" s="433"/>
      <c r="KZ31" s="433"/>
      <c r="LA31" s="433"/>
      <c r="LB31" s="433"/>
      <c r="LC31" s="433"/>
      <c r="LD31" s="433"/>
      <c r="LE31" s="433"/>
      <c r="LF31" s="433"/>
      <c r="LG31" s="433"/>
      <c r="LH31" s="433"/>
      <c r="LI31" s="433"/>
      <c r="LJ31" s="433"/>
      <c r="LK31" s="433"/>
      <c r="LL31" s="433"/>
      <c r="LM31" s="433"/>
      <c r="LN31" s="433"/>
      <c r="LO31" s="433"/>
      <c r="LP31" s="433"/>
      <c r="LQ31" s="433"/>
      <c r="LR31" s="433"/>
      <c r="LS31" s="433"/>
      <c r="LT31" s="433"/>
      <c r="LU31" s="433"/>
      <c r="LV31" s="433"/>
      <c r="LW31" s="433"/>
      <c r="LX31" s="433"/>
      <c r="LY31" s="433"/>
      <c r="LZ31" s="433"/>
      <c r="MA31" s="433"/>
      <c r="MB31" s="433"/>
      <c r="MC31" s="433"/>
      <c r="MD31" s="433"/>
      <c r="ME31" s="433"/>
      <c r="MF31" s="433"/>
      <c r="MG31" s="433"/>
      <c r="MH31" s="433"/>
      <c r="MI31" s="433"/>
      <c r="MJ31" s="433"/>
      <c r="MK31" s="433"/>
      <c r="ML31" s="433"/>
      <c r="MM31" s="433"/>
      <c r="MN31" s="433"/>
      <c r="MO31" s="433"/>
      <c r="MP31" s="433"/>
      <c r="MQ31" s="433"/>
      <c r="MR31" s="433"/>
      <c r="MS31" s="433"/>
      <c r="MT31" s="433"/>
      <c r="MU31" s="433"/>
      <c r="MV31" s="433"/>
      <c r="MW31" s="433"/>
      <c r="MX31" s="433"/>
      <c r="MY31" s="433"/>
      <c r="MZ31" s="433"/>
      <c r="NA31" s="433"/>
      <c r="NB31" s="433"/>
      <c r="NC31" s="433"/>
      <c r="ND31" s="433"/>
      <c r="NE31" s="433"/>
      <c r="NF31" s="433"/>
      <c r="NG31" s="433"/>
      <c r="NH31" s="433"/>
      <c r="NI31" s="433"/>
      <c r="NJ31" s="433"/>
      <c r="NK31" s="433"/>
      <c r="NL31" s="433"/>
      <c r="NM31" s="433"/>
      <c r="NN31" s="433"/>
      <c r="NO31" s="433"/>
      <c r="NP31" s="433"/>
      <c r="NQ31" s="433"/>
      <c r="NR31" s="433"/>
      <c r="NS31" s="433"/>
      <c r="NT31" s="433"/>
      <c r="NU31" s="433"/>
      <c r="NV31" s="433"/>
      <c r="NW31" s="433"/>
      <c r="NX31" s="433"/>
      <c r="NY31" s="433"/>
      <c r="NZ31" s="433"/>
      <c r="OA31" s="433"/>
      <c r="OB31" s="433"/>
      <c r="OC31" s="433"/>
      <c r="OD31" s="433"/>
      <c r="OE31" s="433"/>
      <c r="OF31" s="433"/>
      <c r="OG31" s="433"/>
      <c r="OH31" s="433"/>
      <c r="OI31" s="433"/>
      <c r="OJ31" s="433"/>
      <c r="OK31" s="433"/>
      <c r="OL31" s="433"/>
      <c r="OM31" s="433"/>
    </row>
    <row r="32" spans="1:403" s="431" customFormat="1" ht="149.1" customHeight="1" x14ac:dyDescent="0.2">
      <c r="A32" s="442" t="s">
        <v>1261</v>
      </c>
      <c r="B32" s="442" t="s">
        <v>29</v>
      </c>
      <c r="C32" s="894" t="s">
        <v>1301</v>
      </c>
      <c r="D32" s="895" t="s">
        <v>1302</v>
      </c>
      <c r="E32" s="895" t="s">
        <v>1303</v>
      </c>
      <c r="F32" s="583">
        <v>22</v>
      </c>
      <c r="G32" s="950" t="s">
        <v>1304</v>
      </c>
      <c r="H32" s="446" t="s">
        <v>1546</v>
      </c>
      <c r="I32" s="446">
        <v>1</v>
      </c>
      <c r="J32" s="536"/>
      <c r="K32" s="556" t="s">
        <v>1556</v>
      </c>
      <c r="L32" s="445">
        <v>43374</v>
      </c>
      <c r="M32" s="445">
        <v>43739</v>
      </c>
      <c r="N32" s="479">
        <f t="shared" si="0"/>
        <v>52.142857142857146</v>
      </c>
      <c r="O32" s="480">
        <v>43654</v>
      </c>
      <c r="P32" s="481">
        <f t="shared" si="1"/>
        <v>-12.142857142857146</v>
      </c>
      <c r="Q32" s="468" t="str">
        <f t="shared" ca="1" si="2"/>
        <v>Alerta</v>
      </c>
      <c r="R32" s="482"/>
      <c r="S32" s="483">
        <f t="shared" si="3"/>
        <v>0</v>
      </c>
      <c r="T32" s="480"/>
      <c r="U32" s="469" t="str">
        <f t="shared" si="4"/>
        <v>Cumple</v>
      </c>
      <c r="V32" s="469"/>
      <c r="W32" s="617" t="s">
        <v>2399</v>
      </c>
      <c r="X32" s="896" t="s">
        <v>1863</v>
      </c>
      <c r="Y32" s="536" t="s">
        <v>1510</v>
      </c>
      <c r="AD32" s="432"/>
      <c r="DF32" s="433"/>
      <c r="DG32" s="433"/>
      <c r="DH32" s="433"/>
      <c r="DI32" s="433"/>
      <c r="DJ32" s="433"/>
      <c r="DK32" s="433"/>
      <c r="DL32" s="433"/>
      <c r="DM32" s="433"/>
      <c r="DN32" s="433"/>
      <c r="DO32" s="433"/>
      <c r="DP32" s="433"/>
      <c r="DQ32" s="433"/>
      <c r="DR32" s="433"/>
      <c r="DS32" s="433"/>
      <c r="DT32" s="433"/>
      <c r="DU32" s="433"/>
      <c r="DV32" s="433"/>
      <c r="DW32" s="433"/>
      <c r="DX32" s="433"/>
      <c r="DY32" s="433"/>
      <c r="DZ32" s="433"/>
      <c r="EA32" s="433"/>
      <c r="EB32" s="433"/>
      <c r="EC32" s="433"/>
      <c r="ED32" s="433"/>
      <c r="EE32" s="433"/>
      <c r="EF32" s="433"/>
      <c r="EG32" s="433"/>
      <c r="EH32" s="433"/>
      <c r="EI32" s="433"/>
      <c r="EJ32" s="433"/>
      <c r="EK32" s="433"/>
      <c r="EL32" s="433"/>
      <c r="EM32" s="433"/>
      <c r="EN32" s="433"/>
      <c r="EO32" s="433"/>
      <c r="EP32" s="433"/>
      <c r="EQ32" s="433"/>
      <c r="ER32" s="433"/>
      <c r="ES32" s="433"/>
      <c r="ET32" s="433"/>
      <c r="EU32" s="433"/>
      <c r="EV32" s="433"/>
      <c r="EW32" s="433"/>
      <c r="EX32" s="433"/>
      <c r="EY32" s="433"/>
      <c r="EZ32" s="433"/>
      <c r="FA32" s="433"/>
      <c r="FB32" s="433"/>
      <c r="FC32" s="433"/>
      <c r="FD32" s="433"/>
      <c r="FE32" s="433"/>
      <c r="FF32" s="433"/>
      <c r="FG32" s="433"/>
      <c r="FH32" s="433"/>
      <c r="FI32" s="433"/>
      <c r="FJ32" s="433"/>
      <c r="FK32" s="433"/>
      <c r="FL32" s="433"/>
      <c r="FM32" s="433"/>
      <c r="FN32" s="433"/>
      <c r="FO32" s="433"/>
      <c r="FP32" s="433"/>
      <c r="FQ32" s="433"/>
      <c r="FR32" s="433"/>
      <c r="FS32" s="433"/>
      <c r="FT32" s="433"/>
      <c r="FU32" s="433"/>
      <c r="FV32" s="433"/>
      <c r="FW32" s="433"/>
      <c r="FX32" s="433"/>
      <c r="FY32" s="433"/>
      <c r="FZ32" s="433"/>
      <c r="GA32" s="433"/>
      <c r="GB32" s="433"/>
      <c r="GC32" s="433"/>
      <c r="GD32" s="433"/>
      <c r="GE32" s="433"/>
      <c r="GF32" s="433"/>
      <c r="GG32" s="433"/>
      <c r="GH32" s="433"/>
      <c r="GI32" s="433"/>
      <c r="GJ32" s="433"/>
      <c r="GK32" s="433"/>
      <c r="GL32" s="433"/>
      <c r="GM32" s="433"/>
      <c r="GN32" s="433"/>
      <c r="GO32" s="433"/>
      <c r="GP32" s="433"/>
      <c r="GQ32" s="433"/>
      <c r="GR32" s="433"/>
      <c r="GS32" s="433"/>
      <c r="GT32" s="433"/>
      <c r="GU32" s="433"/>
      <c r="GV32" s="433"/>
      <c r="GW32" s="433"/>
      <c r="GX32" s="433"/>
      <c r="GY32" s="433"/>
      <c r="GZ32" s="433"/>
      <c r="HA32" s="433"/>
      <c r="HB32" s="433"/>
      <c r="HC32" s="433"/>
      <c r="HD32" s="433"/>
      <c r="HE32" s="433"/>
      <c r="HF32" s="433"/>
      <c r="HG32" s="433"/>
      <c r="HH32" s="433"/>
      <c r="HI32" s="433"/>
      <c r="HJ32" s="433"/>
      <c r="HK32" s="433"/>
      <c r="HL32" s="433"/>
      <c r="HM32" s="433"/>
      <c r="HN32" s="433"/>
      <c r="HO32" s="433"/>
      <c r="HP32" s="433"/>
      <c r="HQ32" s="433"/>
      <c r="HR32" s="433"/>
      <c r="HS32" s="433"/>
      <c r="HT32" s="433"/>
      <c r="HU32" s="433"/>
      <c r="HV32" s="433"/>
      <c r="HW32" s="433"/>
      <c r="HX32" s="433"/>
      <c r="HY32" s="433"/>
      <c r="HZ32" s="433"/>
      <c r="IA32" s="433"/>
      <c r="IB32" s="433"/>
      <c r="IC32" s="433"/>
      <c r="ID32" s="433"/>
      <c r="IE32" s="433"/>
      <c r="IF32" s="433"/>
      <c r="IG32" s="433"/>
      <c r="IH32" s="433"/>
      <c r="II32" s="433"/>
      <c r="IJ32" s="433"/>
      <c r="IK32" s="433"/>
      <c r="IL32" s="433"/>
      <c r="IM32" s="433"/>
      <c r="IN32" s="433"/>
      <c r="IO32" s="433"/>
      <c r="IP32" s="433"/>
      <c r="IQ32" s="433"/>
      <c r="IR32" s="433"/>
      <c r="IS32" s="433"/>
      <c r="IT32" s="433"/>
      <c r="IU32" s="433"/>
      <c r="IV32" s="433"/>
      <c r="IW32" s="433"/>
      <c r="IX32" s="433"/>
      <c r="IY32" s="433"/>
      <c r="IZ32" s="433"/>
      <c r="JA32" s="433"/>
      <c r="JB32" s="433"/>
      <c r="JC32" s="433"/>
      <c r="JD32" s="433"/>
      <c r="JE32" s="433"/>
      <c r="JF32" s="433"/>
      <c r="JG32" s="433"/>
      <c r="JH32" s="433"/>
      <c r="JI32" s="433"/>
      <c r="JJ32" s="433"/>
      <c r="JK32" s="433"/>
      <c r="JL32" s="433"/>
      <c r="JM32" s="433"/>
      <c r="JN32" s="433"/>
      <c r="JO32" s="433"/>
      <c r="JP32" s="433"/>
      <c r="JQ32" s="433"/>
      <c r="JR32" s="433"/>
      <c r="JS32" s="433"/>
      <c r="JT32" s="433"/>
      <c r="JU32" s="433"/>
      <c r="JV32" s="433"/>
      <c r="JW32" s="433"/>
      <c r="JX32" s="433"/>
      <c r="JY32" s="433"/>
      <c r="JZ32" s="433"/>
      <c r="KA32" s="433"/>
      <c r="KB32" s="433"/>
      <c r="KC32" s="433"/>
      <c r="KD32" s="433"/>
      <c r="KE32" s="433"/>
      <c r="KF32" s="433"/>
      <c r="KG32" s="433"/>
      <c r="KH32" s="433"/>
      <c r="KI32" s="433"/>
      <c r="KJ32" s="433"/>
      <c r="KK32" s="433"/>
      <c r="KL32" s="433"/>
      <c r="KM32" s="433"/>
      <c r="KN32" s="433"/>
      <c r="KO32" s="433"/>
      <c r="KP32" s="433"/>
      <c r="KQ32" s="433"/>
      <c r="KR32" s="433"/>
      <c r="KS32" s="433"/>
      <c r="KT32" s="433"/>
      <c r="KU32" s="433"/>
      <c r="KV32" s="433"/>
      <c r="KW32" s="433"/>
      <c r="KX32" s="433"/>
      <c r="KY32" s="433"/>
      <c r="KZ32" s="433"/>
      <c r="LA32" s="433"/>
      <c r="LB32" s="433"/>
      <c r="LC32" s="433"/>
      <c r="LD32" s="433"/>
      <c r="LE32" s="433"/>
      <c r="LF32" s="433"/>
      <c r="LG32" s="433"/>
      <c r="LH32" s="433"/>
      <c r="LI32" s="433"/>
      <c r="LJ32" s="433"/>
      <c r="LK32" s="433"/>
      <c r="LL32" s="433"/>
      <c r="LM32" s="433"/>
      <c r="LN32" s="433"/>
      <c r="LO32" s="433"/>
      <c r="LP32" s="433"/>
      <c r="LQ32" s="433"/>
      <c r="LR32" s="433"/>
      <c r="LS32" s="433"/>
      <c r="LT32" s="433"/>
      <c r="LU32" s="433"/>
      <c r="LV32" s="433"/>
      <c r="LW32" s="433"/>
      <c r="LX32" s="433"/>
      <c r="LY32" s="433"/>
      <c r="LZ32" s="433"/>
      <c r="MA32" s="433"/>
      <c r="MB32" s="433"/>
      <c r="MC32" s="433"/>
      <c r="MD32" s="433"/>
      <c r="ME32" s="433"/>
      <c r="MF32" s="433"/>
      <c r="MG32" s="433"/>
      <c r="MH32" s="433"/>
      <c r="MI32" s="433"/>
      <c r="MJ32" s="433"/>
      <c r="MK32" s="433"/>
      <c r="ML32" s="433"/>
      <c r="MM32" s="433"/>
      <c r="MN32" s="433"/>
      <c r="MO32" s="433"/>
      <c r="MP32" s="433"/>
      <c r="MQ32" s="433"/>
      <c r="MR32" s="433"/>
      <c r="MS32" s="433"/>
      <c r="MT32" s="433"/>
      <c r="MU32" s="433"/>
      <c r="MV32" s="433"/>
      <c r="MW32" s="433"/>
      <c r="MX32" s="433"/>
      <c r="MY32" s="433"/>
      <c r="MZ32" s="433"/>
      <c r="NA32" s="433"/>
      <c r="NB32" s="433"/>
      <c r="NC32" s="433"/>
      <c r="ND32" s="433"/>
      <c r="NE32" s="433"/>
      <c r="NF32" s="433"/>
      <c r="NG32" s="433"/>
      <c r="NH32" s="433"/>
      <c r="NI32" s="433"/>
      <c r="NJ32" s="433"/>
      <c r="NK32" s="433"/>
      <c r="NL32" s="433"/>
      <c r="NM32" s="433"/>
      <c r="NN32" s="433"/>
      <c r="NO32" s="433"/>
      <c r="NP32" s="433"/>
      <c r="NQ32" s="433"/>
      <c r="NR32" s="433"/>
      <c r="NS32" s="433"/>
      <c r="NT32" s="433"/>
      <c r="NU32" s="433"/>
      <c r="NV32" s="433"/>
      <c r="NW32" s="433"/>
      <c r="NX32" s="433"/>
      <c r="NY32" s="433"/>
      <c r="NZ32" s="433"/>
      <c r="OA32" s="433"/>
      <c r="OB32" s="433"/>
      <c r="OC32" s="433"/>
      <c r="OD32" s="433"/>
      <c r="OE32" s="433"/>
      <c r="OF32" s="433"/>
      <c r="OG32" s="433"/>
      <c r="OH32" s="433"/>
      <c r="OI32" s="433"/>
      <c r="OJ32" s="433"/>
      <c r="OK32" s="433"/>
      <c r="OL32" s="433"/>
      <c r="OM32" s="433"/>
    </row>
    <row r="33" spans="1:403" s="431" customFormat="1" ht="114.95" customHeight="1" x14ac:dyDescent="0.2">
      <c r="A33" s="442" t="s">
        <v>1261</v>
      </c>
      <c r="B33" s="442" t="s">
        <v>29</v>
      </c>
      <c r="C33" s="2041" t="s">
        <v>1305</v>
      </c>
      <c r="D33" s="2044" t="s">
        <v>1306</v>
      </c>
      <c r="E33" s="2044" t="s">
        <v>1307</v>
      </c>
      <c r="F33" s="583">
        <v>25</v>
      </c>
      <c r="G33" s="443" t="s">
        <v>1525</v>
      </c>
      <c r="H33" s="556" t="s">
        <v>1548</v>
      </c>
      <c r="I33" s="447">
        <v>3</v>
      </c>
      <c r="J33" s="536" t="s">
        <v>1583</v>
      </c>
      <c r="K33" s="535" t="s">
        <v>1560</v>
      </c>
      <c r="L33" s="445">
        <v>43374</v>
      </c>
      <c r="M33" s="445">
        <v>43464</v>
      </c>
      <c r="N33" s="479">
        <f t="shared" si="0"/>
        <v>12.857142857142858</v>
      </c>
      <c r="O33" s="480">
        <v>43657</v>
      </c>
      <c r="P33" s="481">
        <f t="shared" si="1"/>
        <v>27.571428571428573</v>
      </c>
      <c r="Q33" s="468" t="str">
        <f t="shared" ca="1" si="2"/>
        <v>Alerta</v>
      </c>
      <c r="R33" s="482">
        <v>1.5</v>
      </c>
      <c r="S33" s="483">
        <f t="shared" si="3"/>
        <v>0.5</v>
      </c>
      <c r="T33" s="480"/>
      <c r="U33" s="469" t="str">
        <f t="shared" si="4"/>
        <v>Cumple</v>
      </c>
      <c r="V33" s="469"/>
      <c r="W33" s="617" t="s">
        <v>1685</v>
      </c>
      <c r="X33" s="2063" t="s">
        <v>1864</v>
      </c>
      <c r="Y33" s="535"/>
      <c r="AC33" s="536"/>
      <c r="AD33" s="432"/>
      <c r="DF33" s="433"/>
      <c r="DG33" s="433"/>
      <c r="DH33" s="433"/>
      <c r="DI33" s="433"/>
      <c r="DJ33" s="433"/>
      <c r="DK33" s="433"/>
      <c r="DL33" s="433"/>
      <c r="DM33" s="433"/>
      <c r="DN33" s="433"/>
      <c r="DO33" s="433"/>
      <c r="DP33" s="433"/>
      <c r="DQ33" s="433"/>
      <c r="DR33" s="433"/>
      <c r="DS33" s="433"/>
      <c r="DT33" s="433"/>
      <c r="DU33" s="433"/>
      <c r="DV33" s="433"/>
      <c r="DW33" s="433"/>
      <c r="DX33" s="433"/>
      <c r="DY33" s="433"/>
      <c r="DZ33" s="433"/>
      <c r="EA33" s="433"/>
      <c r="EB33" s="433"/>
      <c r="EC33" s="433"/>
      <c r="ED33" s="433"/>
      <c r="EE33" s="433"/>
      <c r="EF33" s="433"/>
      <c r="EG33" s="433"/>
      <c r="EH33" s="433"/>
      <c r="EI33" s="433"/>
      <c r="EJ33" s="433"/>
      <c r="EK33" s="433"/>
      <c r="EL33" s="433"/>
      <c r="EM33" s="433"/>
      <c r="EN33" s="433"/>
      <c r="EO33" s="433"/>
      <c r="EP33" s="433"/>
      <c r="EQ33" s="433"/>
      <c r="ER33" s="433"/>
      <c r="ES33" s="433"/>
      <c r="ET33" s="433"/>
      <c r="EU33" s="433"/>
      <c r="EV33" s="433"/>
      <c r="EW33" s="433"/>
      <c r="EX33" s="433"/>
      <c r="EY33" s="433"/>
      <c r="EZ33" s="433"/>
      <c r="FA33" s="433"/>
      <c r="FB33" s="433"/>
      <c r="FC33" s="433"/>
      <c r="FD33" s="433"/>
      <c r="FE33" s="433"/>
      <c r="FF33" s="433"/>
      <c r="FG33" s="433"/>
      <c r="FH33" s="433"/>
      <c r="FI33" s="433"/>
      <c r="FJ33" s="433"/>
      <c r="FK33" s="433"/>
      <c r="FL33" s="433"/>
      <c r="FM33" s="433"/>
      <c r="FN33" s="433"/>
      <c r="FO33" s="433"/>
      <c r="FP33" s="433"/>
      <c r="FQ33" s="433"/>
      <c r="FR33" s="433"/>
      <c r="FS33" s="433"/>
      <c r="FT33" s="433"/>
      <c r="FU33" s="433"/>
      <c r="FV33" s="433"/>
      <c r="FW33" s="433"/>
      <c r="FX33" s="433"/>
      <c r="FY33" s="433"/>
      <c r="FZ33" s="433"/>
      <c r="GA33" s="433"/>
      <c r="GB33" s="433"/>
      <c r="GC33" s="433"/>
      <c r="GD33" s="433"/>
      <c r="GE33" s="433"/>
      <c r="GF33" s="433"/>
      <c r="GG33" s="433"/>
      <c r="GH33" s="433"/>
      <c r="GI33" s="433"/>
      <c r="GJ33" s="433"/>
      <c r="GK33" s="433"/>
      <c r="GL33" s="433"/>
      <c r="GM33" s="433"/>
      <c r="GN33" s="433"/>
      <c r="GO33" s="433"/>
      <c r="GP33" s="433"/>
      <c r="GQ33" s="433"/>
      <c r="GR33" s="433"/>
      <c r="GS33" s="433"/>
      <c r="GT33" s="433"/>
      <c r="GU33" s="433"/>
      <c r="GV33" s="433"/>
      <c r="GW33" s="433"/>
      <c r="GX33" s="433"/>
      <c r="GY33" s="433"/>
      <c r="GZ33" s="433"/>
      <c r="HA33" s="433"/>
      <c r="HB33" s="433"/>
      <c r="HC33" s="433"/>
      <c r="HD33" s="433"/>
      <c r="HE33" s="433"/>
      <c r="HF33" s="433"/>
      <c r="HG33" s="433"/>
      <c r="HH33" s="433"/>
      <c r="HI33" s="433"/>
      <c r="HJ33" s="433"/>
      <c r="HK33" s="433"/>
      <c r="HL33" s="433"/>
      <c r="HM33" s="433"/>
      <c r="HN33" s="433"/>
      <c r="HO33" s="433"/>
      <c r="HP33" s="433"/>
      <c r="HQ33" s="433"/>
      <c r="HR33" s="433"/>
      <c r="HS33" s="433"/>
      <c r="HT33" s="433"/>
      <c r="HU33" s="433"/>
      <c r="HV33" s="433"/>
      <c r="HW33" s="433"/>
      <c r="HX33" s="433"/>
      <c r="HY33" s="433"/>
      <c r="HZ33" s="433"/>
      <c r="IA33" s="433"/>
      <c r="IB33" s="433"/>
      <c r="IC33" s="433"/>
      <c r="ID33" s="433"/>
      <c r="IE33" s="433"/>
      <c r="IF33" s="433"/>
      <c r="IG33" s="433"/>
      <c r="IH33" s="433"/>
      <c r="II33" s="433"/>
      <c r="IJ33" s="433"/>
      <c r="IK33" s="433"/>
      <c r="IL33" s="433"/>
      <c r="IM33" s="433"/>
      <c r="IN33" s="433"/>
      <c r="IO33" s="433"/>
      <c r="IP33" s="433"/>
      <c r="IQ33" s="433"/>
      <c r="IR33" s="433"/>
      <c r="IS33" s="433"/>
      <c r="IT33" s="433"/>
      <c r="IU33" s="433"/>
      <c r="IV33" s="433"/>
      <c r="IW33" s="433"/>
      <c r="IX33" s="433"/>
      <c r="IY33" s="433"/>
      <c r="IZ33" s="433"/>
      <c r="JA33" s="433"/>
      <c r="JB33" s="433"/>
      <c r="JC33" s="433"/>
      <c r="JD33" s="433"/>
      <c r="JE33" s="433"/>
      <c r="JF33" s="433"/>
      <c r="JG33" s="433"/>
      <c r="JH33" s="433"/>
      <c r="JI33" s="433"/>
      <c r="JJ33" s="433"/>
      <c r="JK33" s="433"/>
      <c r="JL33" s="433"/>
      <c r="JM33" s="433"/>
      <c r="JN33" s="433"/>
      <c r="JO33" s="433"/>
      <c r="JP33" s="433"/>
      <c r="JQ33" s="433"/>
      <c r="JR33" s="433"/>
      <c r="JS33" s="433"/>
      <c r="JT33" s="433"/>
      <c r="JU33" s="433"/>
      <c r="JV33" s="433"/>
      <c r="JW33" s="433"/>
      <c r="JX33" s="433"/>
      <c r="JY33" s="433"/>
      <c r="JZ33" s="433"/>
      <c r="KA33" s="433"/>
      <c r="KB33" s="433"/>
      <c r="KC33" s="433"/>
      <c r="KD33" s="433"/>
      <c r="KE33" s="433"/>
      <c r="KF33" s="433"/>
      <c r="KG33" s="433"/>
      <c r="KH33" s="433"/>
      <c r="KI33" s="433"/>
      <c r="KJ33" s="433"/>
      <c r="KK33" s="433"/>
      <c r="KL33" s="433"/>
      <c r="KM33" s="433"/>
      <c r="KN33" s="433"/>
      <c r="KO33" s="433"/>
      <c r="KP33" s="433"/>
      <c r="KQ33" s="433"/>
      <c r="KR33" s="433"/>
      <c r="KS33" s="433"/>
      <c r="KT33" s="433"/>
      <c r="KU33" s="433"/>
      <c r="KV33" s="433"/>
      <c r="KW33" s="433"/>
      <c r="KX33" s="433"/>
      <c r="KY33" s="433"/>
      <c r="KZ33" s="433"/>
      <c r="LA33" s="433"/>
      <c r="LB33" s="433"/>
      <c r="LC33" s="433"/>
      <c r="LD33" s="433"/>
      <c r="LE33" s="433"/>
      <c r="LF33" s="433"/>
      <c r="LG33" s="433"/>
      <c r="LH33" s="433"/>
      <c r="LI33" s="433"/>
      <c r="LJ33" s="433"/>
      <c r="LK33" s="433"/>
      <c r="LL33" s="433"/>
      <c r="LM33" s="433"/>
      <c r="LN33" s="433"/>
      <c r="LO33" s="433"/>
      <c r="LP33" s="433"/>
      <c r="LQ33" s="433"/>
      <c r="LR33" s="433"/>
      <c r="LS33" s="433"/>
      <c r="LT33" s="433"/>
      <c r="LU33" s="433"/>
      <c r="LV33" s="433"/>
      <c r="LW33" s="433"/>
      <c r="LX33" s="433"/>
      <c r="LY33" s="433"/>
      <c r="LZ33" s="433"/>
      <c r="MA33" s="433"/>
      <c r="MB33" s="433"/>
      <c r="MC33" s="433"/>
      <c r="MD33" s="433"/>
      <c r="ME33" s="433"/>
      <c r="MF33" s="433"/>
      <c r="MG33" s="433"/>
      <c r="MH33" s="433"/>
      <c r="MI33" s="433"/>
      <c r="MJ33" s="433"/>
      <c r="MK33" s="433"/>
      <c r="ML33" s="433"/>
      <c r="MM33" s="433"/>
      <c r="MN33" s="433"/>
      <c r="MO33" s="433"/>
      <c r="MP33" s="433"/>
      <c r="MQ33" s="433"/>
      <c r="MR33" s="433"/>
      <c r="MS33" s="433"/>
      <c r="MT33" s="433"/>
      <c r="MU33" s="433"/>
      <c r="MV33" s="433"/>
      <c r="MW33" s="433"/>
      <c r="MX33" s="433"/>
      <c r="MY33" s="433"/>
      <c r="MZ33" s="433"/>
      <c r="NA33" s="433"/>
      <c r="NB33" s="433"/>
      <c r="NC33" s="433"/>
      <c r="ND33" s="433"/>
      <c r="NE33" s="433"/>
      <c r="NF33" s="433"/>
      <c r="NG33" s="433"/>
      <c r="NH33" s="433"/>
      <c r="NI33" s="433"/>
      <c r="NJ33" s="433"/>
      <c r="NK33" s="433"/>
      <c r="NL33" s="433"/>
      <c r="NM33" s="433"/>
      <c r="NN33" s="433"/>
      <c r="NO33" s="433"/>
      <c r="NP33" s="433"/>
      <c r="NQ33" s="433"/>
      <c r="NR33" s="433"/>
      <c r="NS33" s="433"/>
      <c r="NT33" s="433"/>
      <c r="NU33" s="433"/>
      <c r="NV33" s="433"/>
      <c r="NW33" s="433"/>
      <c r="NX33" s="433"/>
      <c r="NY33" s="433"/>
      <c r="NZ33" s="433"/>
      <c r="OA33" s="433"/>
      <c r="OB33" s="433"/>
      <c r="OC33" s="433"/>
      <c r="OD33" s="433"/>
      <c r="OE33" s="433"/>
      <c r="OF33" s="433"/>
      <c r="OG33" s="433"/>
      <c r="OH33" s="433"/>
      <c r="OI33" s="433"/>
      <c r="OJ33" s="433"/>
      <c r="OK33" s="433"/>
      <c r="OL33" s="433"/>
      <c r="OM33" s="433"/>
    </row>
    <row r="34" spans="1:403" s="431" customFormat="1" ht="102" customHeight="1" x14ac:dyDescent="0.2">
      <c r="A34" s="442" t="s">
        <v>1261</v>
      </c>
      <c r="B34" s="442" t="s">
        <v>29</v>
      </c>
      <c r="C34" s="2043"/>
      <c r="D34" s="2046"/>
      <c r="E34" s="2046"/>
      <c r="F34" s="583">
        <v>26</v>
      </c>
      <c r="G34" s="443" t="s">
        <v>1502</v>
      </c>
      <c r="H34" s="557" t="s">
        <v>1549</v>
      </c>
      <c r="I34" s="447">
        <v>4</v>
      </c>
      <c r="J34" s="536" t="s">
        <v>366</v>
      </c>
      <c r="K34" s="556" t="s">
        <v>1561</v>
      </c>
      <c r="L34" s="445">
        <v>43374</v>
      </c>
      <c r="M34" s="445">
        <v>43739</v>
      </c>
      <c r="N34" s="479">
        <f t="shared" si="0"/>
        <v>52.142857142857146</v>
      </c>
      <c r="O34" s="480">
        <v>43658</v>
      </c>
      <c r="P34" s="481">
        <f t="shared" si="1"/>
        <v>-11.571428571428577</v>
      </c>
      <c r="Q34" s="468" t="str">
        <f t="shared" ca="1" si="2"/>
        <v>Alerta</v>
      </c>
      <c r="R34" s="482">
        <v>2</v>
      </c>
      <c r="S34" s="483">
        <f t="shared" si="3"/>
        <v>0.5</v>
      </c>
      <c r="T34" s="480"/>
      <c r="U34" s="469" t="str">
        <f t="shared" si="4"/>
        <v>Cumple</v>
      </c>
      <c r="V34" s="469"/>
      <c r="W34" s="617" t="s">
        <v>1685</v>
      </c>
      <c r="X34" s="2064"/>
      <c r="Y34" s="535"/>
      <c r="AC34" s="536"/>
      <c r="AD34" s="432"/>
      <c r="DF34" s="433"/>
      <c r="DG34" s="433"/>
      <c r="DH34" s="433"/>
      <c r="DI34" s="433"/>
      <c r="DJ34" s="433"/>
      <c r="DK34" s="433"/>
      <c r="DL34" s="433"/>
      <c r="DM34" s="433"/>
      <c r="DN34" s="433"/>
      <c r="DO34" s="433"/>
      <c r="DP34" s="433"/>
      <c r="DQ34" s="433"/>
      <c r="DR34" s="433"/>
      <c r="DS34" s="433"/>
      <c r="DT34" s="433"/>
      <c r="DU34" s="433"/>
      <c r="DV34" s="433"/>
      <c r="DW34" s="433"/>
      <c r="DX34" s="433"/>
      <c r="DY34" s="433"/>
      <c r="DZ34" s="433"/>
      <c r="EA34" s="433"/>
      <c r="EB34" s="433"/>
      <c r="EC34" s="433"/>
      <c r="ED34" s="433"/>
      <c r="EE34" s="433"/>
      <c r="EF34" s="433"/>
      <c r="EG34" s="433"/>
      <c r="EH34" s="433"/>
      <c r="EI34" s="433"/>
      <c r="EJ34" s="433"/>
      <c r="EK34" s="433"/>
      <c r="EL34" s="433"/>
      <c r="EM34" s="433"/>
      <c r="EN34" s="433"/>
      <c r="EO34" s="433"/>
      <c r="EP34" s="433"/>
      <c r="EQ34" s="433"/>
      <c r="ER34" s="433"/>
      <c r="ES34" s="433"/>
      <c r="ET34" s="433"/>
      <c r="EU34" s="433"/>
      <c r="EV34" s="433"/>
      <c r="EW34" s="433"/>
      <c r="EX34" s="433"/>
      <c r="EY34" s="433"/>
      <c r="EZ34" s="433"/>
      <c r="FA34" s="433"/>
      <c r="FB34" s="433"/>
      <c r="FC34" s="433"/>
      <c r="FD34" s="433"/>
      <c r="FE34" s="433"/>
      <c r="FF34" s="433"/>
      <c r="FG34" s="433"/>
      <c r="FH34" s="433"/>
      <c r="FI34" s="433"/>
      <c r="FJ34" s="433"/>
      <c r="FK34" s="433"/>
      <c r="FL34" s="433"/>
      <c r="FM34" s="433"/>
      <c r="FN34" s="433"/>
      <c r="FO34" s="433"/>
      <c r="FP34" s="433"/>
      <c r="FQ34" s="433"/>
      <c r="FR34" s="433"/>
      <c r="FS34" s="433"/>
      <c r="FT34" s="433"/>
      <c r="FU34" s="433"/>
      <c r="FV34" s="433"/>
      <c r="FW34" s="433"/>
      <c r="FX34" s="433"/>
      <c r="FY34" s="433"/>
      <c r="FZ34" s="433"/>
      <c r="GA34" s="433"/>
      <c r="GB34" s="433"/>
      <c r="GC34" s="433"/>
      <c r="GD34" s="433"/>
      <c r="GE34" s="433"/>
      <c r="GF34" s="433"/>
      <c r="GG34" s="433"/>
      <c r="GH34" s="433"/>
      <c r="GI34" s="433"/>
      <c r="GJ34" s="433"/>
      <c r="GK34" s="433"/>
      <c r="GL34" s="433"/>
      <c r="GM34" s="433"/>
      <c r="GN34" s="433"/>
      <c r="GO34" s="433"/>
      <c r="GP34" s="433"/>
      <c r="GQ34" s="433"/>
      <c r="GR34" s="433"/>
      <c r="GS34" s="433"/>
      <c r="GT34" s="433"/>
      <c r="GU34" s="433"/>
      <c r="GV34" s="433"/>
      <c r="GW34" s="433"/>
      <c r="GX34" s="433"/>
      <c r="GY34" s="433"/>
      <c r="GZ34" s="433"/>
      <c r="HA34" s="433"/>
      <c r="HB34" s="433"/>
      <c r="HC34" s="433"/>
      <c r="HD34" s="433"/>
      <c r="HE34" s="433"/>
      <c r="HF34" s="433"/>
      <c r="HG34" s="433"/>
      <c r="HH34" s="433"/>
      <c r="HI34" s="433"/>
      <c r="HJ34" s="433"/>
      <c r="HK34" s="433"/>
      <c r="HL34" s="433"/>
      <c r="HM34" s="433"/>
      <c r="HN34" s="433"/>
      <c r="HO34" s="433"/>
      <c r="HP34" s="433"/>
      <c r="HQ34" s="433"/>
      <c r="HR34" s="433"/>
      <c r="HS34" s="433"/>
      <c r="HT34" s="433"/>
      <c r="HU34" s="433"/>
      <c r="HV34" s="433"/>
      <c r="HW34" s="433"/>
      <c r="HX34" s="433"/>
      <c r="HY34" s="433"/>
      <c r="HZ34" s="433"/>
      <c r="IA34" s="433"/>
      <c r="IB34" s="433"/>
      <c r="IC34" s="433"/>
      <c r="ID34" s="433"/>
      <c r="IE34" s="433"/>
      <c r="IF34" s="433"/>
      <c r="IG34" s="433"/>
      <c r="IH34" s="433"/>
      <c r="II34" s="433"/>
      <c r="IJ34" s="433"/>
      <c r="IK34" s="433"/>
      <c r="IL34" s="433"/>
      <c r="IM34" s="433"/>
      <c r="IN34" s="433"/>
      <c r="IO34" s="433"/>
      <c r="IP34" s="433"/>
      <c r="IQ34" s="433"/>
      <c r="IR34" s="433"/>
      <c r="IS34" s="433"/>
      <c r="IT34" s="433"/>
      <c r="IU34" s="433"/>
      <c r="IV34" s="433"/>
      <c r="IW34" s="433"/>
      <c r="IX34" s="433"/>
      <c r="IY34" s="433"/>
      <c r="IZ34" s="433"/>
      <c r="JA34" s="433"/>
      <c r="JB34" s="433"/>
      <c r="JC34" s="433"/>
      <c r="JD34" s="433"/>
      <c r="JE34" s="433"/>
      <c r="JF34" s="433"/>
      <c r="JG34" s="433"/>
      <c r="JH34" s="433"/>
      <c r="JI34" s="433"/>
      <c r="JJ34" s="433"/>
      <c r="JK34" s="433"/>
      <c r="JL34" s="433"/>
      <c r="JM34" s="433"/>
      <c r="JN34" s="433"/>
      <c r="JO34" s="433"/>
      <c r="JP34" s="433"/>
      <c r="JQ34" s="433"/>
      <c r="JR34" s="433"/>
      <c r="JS34" s="433"/>
      <c r="JT34" s="433"/>
      <c r="JU34" s="433"/>
      <c r="JV34" s="433"/>
      <c r="JW34" s="433"/>
      <c r="JX34" s="433"/>
      <c r="JY34" s="433"/>
      <c r="JZ34" s="433"/>
      <c r="KA34" s="433"/>
      <c r="KB34" s="433"/>
      <c r="KC34" s="433"/>
      <c r="KD34" s="433"/>
      <c r="KE34" s="433"/>
      <c r="KF34" s="433"/>
      <c r="KG34" s="433"/>
      <c r="KH34" s="433"/>
      <c r="KI34" s="433"/>
      <c r="KJ34" s="433"/>
      <c r="KK34" s="433"/>
      <c r="KL34" s="433"/>
      <c r="KM34" s="433"/>
      <c r="KN34" s="433"/>
      <c r="KO34" s="433"/>
      <c r="KP34" s="433"/>
      <c r="KQ34" s="433"/>
      <c r="KR34" s="433"/>
      <c r="KS34" s="433"/>
      <c r="KT34" s="433"/>
      <c r="KU34" s="433"/>
      <c r="KV34" s="433"/>
      <c r="KW34" s="433"/>
      <c r="KX34" s="433"/>
      <c r="KY34" s="433"/>
      <c r="KZ34" s="433"/>
      <c r="LA34" s="433"/>
      <c r="LB34" s="433"/>
      <c r="LC34" s="433"/>
      <c r="LD34" s="433"/>
      <c r="LE34" s="433"/>
      <c r="LF34" s="433"/>
      <c r="LG34" s="433"/>
      <c r="LH34" s="433"/>
      <c r="LI34" s="433"/>
      <c r="LJ34" s="433"/>
      <c r="LK34" s="433"/>
      <c r="LL34" s="433"/>
      <c r="LM34" s="433"/>
      <c r="LN34" s="433"/>
      <c r="LO34" s="433"/>
      <c r="LP34" s="433"/>
      <c r="LQ34" s="433"/>
      <c r="LR34" s="433"/>
      <c r="LS34" s="433"/>
      <c r="LT34" s="433"/>
      <c r="LU34" s="433"/>
      <c r="LV34" s="433"/>
      <c r="LW34" s="433"/>
      <c r="LX34" s="433"/>
      <c r="LY34" s="433"/>
      <c r="LZ34" s="433"/>
      <c r="MA34" s="433"/>
      <c r="MB34" s="433"/>
      <c r="MC34" s="433"/>
      <c r="MD34" s="433"/>
      <c r="ME34" s="433"/>
      <c r="MF34" s="433"/>
      <c r="MG34" s="433"/>
      <c r="MH34" s="433"/>
      <c r="MI34" s="433"/>
      <c r="MJ34" s="433"/>
      <c r="MK34" s="433"/>
      <c r="ML34" s="433"/>
      <c r="MM34" s="433"/>
      <c r="MN34" s="433"/>
      <c r="MO34" s="433"/>
      <c r="MP34" s="433"/>
      <c r="MQ34" s="433"/>
      <c r="MR34" s="433"/>
      <c r="MS34" s="433"/>
      <c r="MT34" s="433"/>
      <c r="MU34" s="433"/>
      <c r="MV34" s="433"/>
      <c r="MW34" s="433"/>
      <c r="MX34" s="433"/>
      <c r="MY34" s="433"/>
      <c r="MZ34" s="433"/>
      <c r="NA34" s="433"/>
      <c r="NB34" s="433"/>
      <c r="NC34" s="433"/>
      <c r="ND34" s="433"/>
      <c r="NE34" s="433"/>
      <c r="NF34" s="433"/>
      <c r="NG34" s="433"/>
      <c r="NH34" s="433"/>
      <c r="NI34" s="433"/>
      <c r="NJ34" s="433"/>
      <c r="NK34" s="433"/>
      <c r="NL34" s="433"/>
      <c r="NM34" s="433"/>
      <c r="NN34" s="433"/>
      <c r="NO34" s="433"/>
      <c r="NP34" s="433"/>
      <c r="NQ34" s="433"/>
      <c r="NR34" s="433"/>
      <c r="NS34" s="433"/>
      <c r="NT34" s="433"/>
      <c r="NU34" s="433"/>
      <c r="NV34" s="433"/>
      <c r="NW34" s="433"/>
      <c r="NX34" s="433"/>
      <c r="NY34" s="433"/>
      <c r="NZ34" s="433"/>
      <c r="OA34" s="433"/>
      <c r="OB34" s="433"/>
      <c r="OC34" s="433"/>
      <c r="OD34" s="433"/>
      <c r="OE34" s="433"/>
      <c r="OF34" s="433"/>
      <c r="OG34" s="433"/>
      <c r="OH34" s="433"/>
      <c r="OI34" s="433"/>
      <c r="OJ34" s="433"/>
      <c r="OK34" s="433"/>
      <c r="OL34" s="433"/>
      <c r="OM34" s="433"/>
    </row>
    <row r="35" spans="1:403" s="431" customFormat="1" ht="92.1" customHeight="1" x14ac:dyDescent="0.2">
      <c r="A35" s="442" t="s">
        <v>1261</v>
      </c>
      <c r="B35" s="442" t="s">
        <v>29</v>
      </c>
      <c r="C35" s="2060" t="s">
        <v>1308</v>
      </c>
      <c r="D35" s="2061" t="s">
        <v>1309</v>
      </c>
      <c r="E35" s="2062" t="s">
        <v>1310</v>
      </c>
      <c r="F35" s="583">
        <v>27</v>
      </c>
      <c r="G35" s="949" t="s">
        <v>1311</v>
      </c>
      <c r="H35" s="556" t="s">
        <v>1550</v>
      </c>
      <c r="I35" s="447">
        <v>3</v>
      </c>
      <c r="J35" s="536" t="s">
        <v>1584</v>
      </c>
      <c r="K35" s="556" t="s">
        <v>1562</v>
      </c>
      <c r="L35" s="445">
        <v>43466</v>
      </c>
      <c r="M35" s="445">
        <v>43739</v>
      </c>
      <c r="N35" s="479">
        <f t="shared" si="0"/>
        <v>39</v>
      </c>
      <c r="O35" s="480">
        <v>43659</v>
      </c>
      <c r="P35" s="481">
        <f t="shared" si="1"/>
        <v>-11.428571428571427</v>
      </c>
      <c r="Q35" s="468" t="str">
        <f t="shared" ca="1" si="2"/>
        <v>Alerta</v>
      </c>
      <c r="R35" s="482"/>
      <c r="S35" s="483">
        <f t="shared" si="3"/>
        <v>0</v>
      </c>
      <c r="T35" s="480"/>
      <c r="U35" s="469" t="str">
        <f t="shared" si="4"/>
        <v>Cumple</v>
      </c>
      <c r="V35" s="469"/>
      <c r="W35" s="617" t="s">
        <v>1684</v>
      </c>
      <c r="X35" s="2065" t="s">
        <v>1865</v>
      </c>
      <c r="Y35" s="535" t="s">
        <v>1511</v>
      </c>
      <c r="AC35" s="536"/>
      <c r="AD35" s="432"/>
      <c r="DF35" s="433"/>
      <c r="DG35" s="433"/>
      <c r="DH35" s="433"/>
      <c r="DI35" s="433"/>
      <c r="DJ35" s="433"/>
      <c r="DK35" s="433"/>
      <c r="DL35" s="433"/>
      <c r="DM35" s="433"/>
      <c r="DN35" s="433"/>
      <c r="DO35" s="433"/>
      <c r="DP35" s="433"/>
      <c r="DQ35" s="433"/>
      <c r="DR35" s="433"/>
      <c r="DS35" s="433"/>
      <c r="DT35" s="433"/>
      <c r="DU35" s="433"/>
      <c r="DV35" s="433"/>
      <c r="DW35" s="433"/>
      <c r="DX35" s="433"/>
      <c r="DY35" s="433"/>
      <c r="DZ35" s="433"/>
      <c r="EA35" s="433"/>
      <c r="EB35" s="433"/>
      <c r="EC35" s="433"/>
      <c r="ED35" s="433"/>
      <c r="EE35" s="433"/>
      <c r="EF35" s="433"/>
      <c r="EG35" s="433"/>
      <c r="EH35" s="433"/>
      <c r="EI35" s="433"/>
      <c r="EJ35" s="433"/>
      <c r="EK35" s="433"/>
      <c r="EL35" s="433"/>
      <c r="EM35" s="433"/>
      <c r="EN35" s="433"/>
      <c r="EO35" s="433"/>
      <c r="EP35" s="433"/>
      <c r="EQ35" s="433"/>
      <c r="ER35" s="433"/>
      <c r="ES35" s="433"/>
      <c r="ET35" s="433"/>
      <c r="EU35" s="433"/>
      <c r="EV35" s="433"/>
      <c r="EW35" s="433"/>
      <c r="EX35" s="433"/>
      <c r="EY35" s="433"/>
      <c r="EZ35" s="433"/>
      <c r="FA35" s="433"/>
      <c r="FB35" s="433"/>
      <c r="FC35" s="433"/>
      <c r="FD35" s="433"/>
      <c r="FE35" s="433"/>
      <c r="FF35" s="433"/>
      <c r="FG35" s="433"/>
      <c r="FH35" s="433"/>
      <c r="FI35" s="433"/>
      <c r="FJ35" s="433"/>
      <c r="FK35" s="433"/>
      <c r="FL35" s="433"/>
      <c r="FM35" s="433"/>
      <c r="FN35" s="433"/>
      <c r="FO35" s="433"/>
      <c r="FP35" s="433"/>
      <c r="FQ35" s="433"/>
      <c r="FR35" s="433"/>
      <c r="FS35" s="433"/>
      <c r="FT35" s="433"/>
      <c r="FU35" s="433"/>
      <c r="FV35" s="433"/>
      <c r="FW35" s="433"/>
      <c r="FX35" s="433"/>
      <c r="FY35" s="433"/>
      <c r="FZ35" s="433"/>
      <c r="GA35" s="433"/>
      <c r="GB35" s="433"/>
      <c r="GC35" s="433"/>
      <c r="GD35" s="433"/>
      <c r="GE35" s="433"/>
      <c r="GF35" s="433"/>
      <c r="GG35" s="433"/>
      <c r="GH35" s="433"/>
      <c r="GI35" s="433"/>
      <c r="GJ35" s="433"/>
      <c r="GK35" s="433"/>
      <c r="GL35" s="433"/>
      <c r="GM35" s="433"/>
      <c r="GN35" s="433"/>
      <c r="GO35" s="433"/>
      <c r="GP35" s="433"/>
      <c r="GQ35" s="433"/>
      <c r="GR35" s="433"/>
      <c r="GS35" s="433"/>
      <c r="GT35" s="433"/>
      <c r="GU35" s="433"/>
      <c r="GV35" s="433"/>
      <c r="GW35" s="433"/>
      <c r="GX35" s="433"/>
      <c r="GY35" s="433"/>
      <c r="GZ35" s="433"/>
      <c r="HA35" s="433"/>
      <c r="HB35" s="433"/>
      <c r="HC35" s="433"/>
      <c r="HD35" s="433"/>
      <c r="HE35" s="433"/>
      <c r="HF35" s="433"/>
      <c r="HG35" s="433"/>
      <c r="HH35" s="433"/>
      <c r="HI35" s="433"/>
      <c r="HJ35" s="433"/>
      <c r="HK35" s="433"/>
      <c r="HL35" s="433"/>
      <c r="HM35" s="433"/>
      <c r="HN35" s="433"/>
      <c r="HO35" s="433"/>
      <c r="HP35" s="433"/>
      <c r="HQ35" s="433"/>
      <c r="HR35" s="433"/>
      <c r="HS35" s="433"/>
      <c r="HT35" s="433"/>
      <c r="HU35" s="433"/>
      <c r="HV35" s="433"/>
      <c r="HW35" s="433"/>
      <c r="HX35" s="433"/>
      <c r="HY35" s="433"/>
      <c r="HZ35" s="433"/>
      <c r="IA35" s="433"/>
      <c r="IB35" s="433"/>
      <c r="IC35" s="433"/>
      <c r="ID35" s="433"/>
      <c r="IE35" s="433"/>
      <c r="IF35" s="433"/>
      <c r="IG35" s="433"/>
      <c r="IH35" s="433"/>
      <c r="II35" s="433"/>
      <c r="IJ35" s="433"/>
      <c r="IK35" s="433"/>
      <c r="IL35" s="433"/>
      <c r="IM35" s="433"/>
      <c r="IN35" s="433"/>
      <c r="IO35" s="433"/>
      <c r="IP35" s="433"/>
      <c r="IQ35" s="433"/>
      <c r="IR35" s="433"/>
      <c r="IS35" s="433"/>
      <c r="IT35" s="433"/>
      <c r="IU35" s="433"/>
      <c r="IV35" s="433"/>
      <c r="IW35" s="433"/>
      <c r="IX35" s="433"/>
      <c r="IY35" s="433"/>
      <c r="IZ35" s="433"/>
      <c r="JA35" s="433"/>
      <c r="JB35" s="433"/>
      <c r="JC35" s="433"/>
      <c r="JD35" s="433"/>
      <c r="JE35" s="433"/>
      <c r="JF35" s="433"/>
      <c r="JG35" s="433"/>
      <c r="JH35" s="433"/>
      <c r="JI35" s="433"/>
      <c r="JJ35" s="433"/>
      <c r="JK35" s="433"/>
      <c r="JL35" s="433"/>
      <c r="JM35" s="433"/>
      <c r="JN35" s="433"/>
      <c r="JO35" s="433"/>
      <c r="JP35" s="433"/>
      <c r="JQ35" s="433"/>
      <c r="JR35" s="433"/>
      <c r="JS35" s="433"/>
      <c r="JT35" s="433"/>
      <c r="JU35" s="433"/>
      <c r="JV35" s="433"/>
      <c r="JW35" s="433"/>
      <c r="JX35" s="433"/>
      <c r="JY35" s="433"/>
      <c r="JZ35" s="433"/>
      <c r="KA35" s="433"/>
      <c r="KB35" s="433"/>
      <c r="KC35" s="433"/>
      <c r="KD35" s="433"/>
      <c r="KE35" s="433"/>
      <c r="KF35" s="433"/>
      <c r="KG35" s="433"/>
      <c r="KH35" s="433"/>
      <c r="KI35" s="433"/>
      <c r="KJ35" s="433"/>
      <c r="KK35" s="433"/>
      <c r="KL35" s="433"/>
      <c r="KM35" s="433"/>
      <c r="KN35" s="433"/>
      <c r="KO35" s="433"/>
      <c r="KP35" s="433"/>
      <c r="KQ35" s="433"/>
      <c r="KR35" s="433"/>
      <c r="KS35" s="433"/>
      <c r="KT35" s="433"/>
      <c r="KU35" s="433"/>
      <c r="KV35" s="433"/>
      <c r="KW35" s="433"/>
      <c r="KX35" s="433"/>
      <c r="KY35" s="433"/>
      <c r="KZ35" s="433"/>
      <c r="LA35" s="433"/>
      <c r="LB35" s="433"/>
      <c r="LC35" s="433"/>
      <c r="LD35" s="433"/>
      <c r="LE35" s="433"/>
      <c r="LF35" s="433"/>
      <c r="LG35" s="433"/>
      <c r="LH35" s="433"/>
      <c r="LI35" s="433"/>
      <c r="LJ35" s="433"/>
      <c r="LK35" s="433"/>
      <c r="LL35" s="433"/>
      <c r="LM35" s="433"/>
      <c r="LN35" s="433"/>
      <c r="LO35" s="433"/>
      <c r="LP35" s="433"/>
      <c r="LQ35" s="433"/>
      <c r="LR35" s="433"/>
      <c r="LS35" s="433"/>
      <c r="LT35" s="433"/>
      <c r="LU35" s="433"/>
      <c r="LV35" s="433"/>
      <c r="LW35" s="433"/>
      <c r="LX35" s="433"/>
      <c r="LY35" s="433"/>
      <c r="LZ35" s="433"/>
      <c r="MA35" s="433"/>
      <c r="MB35" s="433"/>
      <c r="MC35" s="433"/>
      <c r="MD35" s="433"/>
      <c r="ME35" s="433"/>
      <c r="MF35" s="433"/>
      <c r="MG35" s="433"/>
      <c r="MH35" s="433"/>
      <c r="MI35" s="433"/>
      <c r="MJ35" s="433"/>
      <c r="MK35" s="433"/>
      <c r="ML35" s="433"/>
      <c r="MM35" s="433"/>
      <c r="MN35" s="433"/>
      <c r="MO35" s="433"/>
      <c r="MP35" s="433"/>
      <c r="MQ35" s="433"/>
      <c r="MR35" s="433"/>
      <c r="MS35" s="433"/>
      <c r="MT35" s="433"/>
      <c r="MU35" s="433"/>
      <c r="MV35" s="433"/>
      <c r="MW35" s="433"/>
      <c r="MX35" s="433"/>
      <c r="MY35" s="433"/>
      <c r="MZ35" s="433"/>
      <c r="NA35" s="433"/>
      <c r="NB35" s="433"/>
      <c r="NC35" s="433"/>
      <c r="ND35" s="433"/>
      <c r="NE35" s="433"/>
      <c r="NF35" s="433"/>
      <c r="NG35" s="433"/>
      <c r="NH35" s="433"/>
      <c r="NI35" s="433"/>
      <c r="NJ35" s="433"/>
      <c r="NK35" s="433"/>
      <c r="NL35" s="433"/>
      <c r="NM35" s="433"/>
      <c r="NN35" s="433"/>
      <c r="NO35" s="433"/>
      <c r="NP35" s="433"/>
      <c r="NQ35" s="433"/>
      <c r="NR35" s="433"/>
      <c r="NS35" s="433"/>
      <c r="NT35" s="433"/>
      <c r="NU35" s="433"/>
      <c r="NV35" s="433"/>
      <c r="NW35" s="433"/>
      <c r="NX35" s="433"/>
      <c r="NY35" s="433"/>
      <c r="NZ35" s="433"/>
      <c r="OA35" s="433"/>
      <c r="OB35" s="433"/>
      <c r="OC35" s="433"/>
      <c r="OD35" s="433"/>
      <c r="OE35" s="433"/>
      <c r="OF35" s="433"/>
      <c r="OG35" s="433"/>
      <c r="OH35" s="433"/>
      <c r="OI35" s="433"/>
      <c r="OJ35" s="433"/>
      <c r="OK35" s="433"/>
      <c r="OL35" s="433"/>
      <c r="OM35" s="433"/>
    </row>
    <row r="36" spans="1:403" s="431" customFormat="1" ht="67.5" customHeight="1" x14ac:dyDescent="0.2">
      <c r="A36" s="442"/>
      <c r="B36" s="442"/>
      <c r="C36" s="2060"/>
      <c r="D36" s="2061"/>
      <c r="E36" s="2062"/>
      <c r="F36" s="583">
        <v>28</v>
      </c>
      <c r="G36" s="949" t="s">
        <v>1312</v>
      </c>
      <c r="H36" s="556" t="s">
        <v>1551</v>
      </c>
      <c r="I36" s="447">
        <v>1</v>
      </c>
      <c r="J36" s="536" t="s">
        <v>1585</v>
      </c>
      <c r="K36" s="556" t="s">
        <v>1563</v>
      </c>
      <c r="L36" s="445">
        <v>43374</v>
      </c>
      <c r="M36" s="445">
        <v>43739</v>
      </c>
      <c r="N36" s="479">
        <f t="shared" si="0"/>
        <v>52.142857142857146</v>
      </c>
      <c r="O36" s="480">
        <v>43660</v>
      </c>
      <c r="P36" s="481">
        <f t="shared" si="1"/>
        <v>-11.285714285714292</v>
      </c>
      <c r="Q36" s="468" t="str">
        <f t="shared" ca="1" si="2"/>
        <v>Alerta</v>
      </c>
      <c r="R36" s="482"/>
      <c r="S36" s="483">
        <f t="shared" si="3"/>
        <v>0</v>
      </c>
      <c r="T36" s="480"/>
      <c r="U36" s="469" t="str">
        <f t="shared" si="4"/>
        <v>Cumple</v>
      </c>
      <c r="V36" s="469"/>
      <c r="W36" s="617" t="s">
        <v>2400</v>
      </c>
      <c r="X36" s="2066"/>
      <c r="Y36" s="535"/>
      <c r="AC36" s="536"/>
      <c r="AD36" s="432"/>
      <c r="DF36" s="433"/>
      <c r="DG36" s="433"/>
      <c r="DH36" s="433"/>
      <c r="DI36" s="433"/>
      <c r="DJ36" s="433"/>
      <c r="DK36" s="433"/>
      <c r="DL36" s="433"/>
      <c r="DM36" s="433"/>
      <c r="DN36" s="433"/>
      <c r="DO36" s="433"/>
      <c r="DP36" s="433"/>
      <c r="DQ36" s="433"/>
      <c r="DR36" s="433"/>
      <c r="DS36" s="433"/>
      <c r="DT36" s="433"/>
      <c r="DU36" s="433"/>
      <c r="DV36" s="433"/>
      <c r="DW36" s="433"/>
      <c r="DX36" s="433"/>
      <c r="DY36" s="433"/>
      <c r="DZ36" s="433"/>
      <c r="EA36" s="433"/>
      <c r="EB36" s="433"/>
      <c r="EC36" s="433"/>
      <c r="ED36" s="433"/>
      <c r="EE36" s="433"/>
      <c r="EF36" s="433"/>
      <c r="EG36" s="433"/>
      <c r="EH36" s="433"/>
      <c r="EI36" s="433"/>
      <c r="EJ36" s="433"/>
      <c r="EK36" s="433"/>
      <c r="EL36" s="433"/>
      <c r="EM36" s="433"/>
      <c r="EN36" s="433"/>
      <c r="EO36" s="433"/>
      <c r="EP36" s="433"/>
      <c r="EQ36" s="433"/>
      <c r="ER36" s="433"/>
      <c r="ES36" s="433"/>
      <c r="ET36" s="433"/>
      <c r="EU36" s="433"/>
      <c r="EV36" s="433"/>
      <c r="EW36" s="433"/>
      <c r="EX36" s="433"/>
      <c r="EY36" s="433"/>
      <c r="EZ36" s="433"/>
      <c r="FA36" s="433"/>
      <c r="FB36" s="433"/>
      <c r="FC36" s="433"/>
      <c r="FD36" s="433"/>
      <c r="FE36" s="433"/>
      <c r="FF36" s="433"/>
      <c r="FG36" s="433"/>
      <c r="FH36" s="433"/>
      <c r="FI36" s="433"/>
      <c r="FJ36" s="433"/>
      <c r="FK36" s="433"/>
      <c r="FL36" s="433"/>
      <c r="FM36" s="433"/>
      <c r="FN36" s="433"/>
      <c r="FO36" s="433"/>
      <c r="FP36" s="433"/>
      <c r="FQ36" s="433"/>
      <c r="FR36" s="433"/>
      <c r="FS36" s="433"/>
      <c r="FT36" s="433"/>
      <c r="FU36" s="433"/>
      <c r="FV36" s="433"/>
      <c r="FW36" s="433"/>
      <c r="FX36" s="433"/>
      <c r="FY36" s="433"/>
      <c r="FZ36" s="433"/>
      <c r="GA36" s="433"/>
      <c r="GB36" s="433"/>
      <c r="GC36" s="433"/>
      <c r="GD36" s="433"/>
      <c r="GE36" s="433"/>
      <c r="GF36" s="433"/>
      <c r="GG36" s="433"/>
      <c r="GH36" s="433"/>
      <c r="GI36" s="433"/>
      <c r="GJ36" s="433"/>
      <c r="GK36" s="433"/>
      <c r="GL36" s="433"/>
      <c r="GM36" s="433"/>
      <c r="GN36" s="433"/>
      <c r="GO36" s="433"/>
      <c r="GP36" s="433"/>
      <c r="GQ36" s="433"/>
      <c r="GR36" s="433"/>
      <c r="GS36" s="433"/>
      <c r="GT36" s="433"/>
      <c r="GU36" s="433"/>
      <c r="GV36" s="433"/>
      <c r="GW36" s="433"/>
      <c r="GX36" s="433"/>
      <c r="GY36" s="433"/>
      <c r="GZ36" s="433"/>
      <c r="HA36" s="433"/>
      <c r="HB36" s="433"/>
      <c r="HC36" s="433"/>
      <c r="HD36" s="433"/>
      <c r="HE36" s="433"/>
      <c r="HF36" s="433"/>
      <c r="HG36" s="433"/>
      <c r="HH36" s="433"/>
      <c r="HI36" s="433"/>
      <c r="HJ36" s="433"/>
      <c r="HK36" s="433"/>
      <c r="HL36" s="433"/>
      <c r="HM36" s="433"/>
      <c r="HN36" s="433"/>
      <c r="HO36" s="433"/>
      <c r="HP36" s="433"/>
      <c r="HQ36" s="433"/>
      <c r="HR36" s="433"/>
      <c r="HS36" s="433"/>
      <c r="HT36" s="433"/>
      <c r="HU36" s="433"/>
      <c r="HV36" s="433"/>
      <c r="HW36" s="433"/>
      <c r="HX36" s="433"/>
      <c r="HY36" s="433"/>
      <c r="HZ36" s="433"/>
      <c r="IA36" s="433"/>
      <c r="IB36" s="433"/>
      <c r="IC36" s="433"/>
      <c r="ID36" s="433"/>
      <c r="IE36" s="433"/>
      <c r="IF36" s="433"/>
      <c r="IG36" s="433"/>
      <c r="IH36" s="433"/>
      <c r="II36" s="433"/>
      <c r="IJ36" s="433"/>
      <c r="IK36" s="433"/>
      <c r="IL36" s="433"/>
      <c r="IM36" s="433"/>
      <c r="IN36" s="433"/>
      <c r="IO36" s="433"/>
      <c r="IP36" s="433"/>
      <c r="IQ36" s="433"/>
      <c r="IR36" s="433"/>
      <c r="IS36" s="433"/>
      <c r="IT36" s="433"/>
      <c r="IU36" s="433"/>
      <c r="IV36" s="433"/>
      <c r="IW36" s="433"/>
      <c r="IX36" s="433"/>
      <c r="IY36" s="433"/>
      <c r="IZ36" s="433"/>
      <c r="JA36" s="433"/>
      <c r="JB36" s="433"/>
      <c r="JC36" s="433"/>
      <c r="JD36" s="433"/>
      <c r="JE36" s="433"/>
      <c r="JF36" s="433"/>
      <c r="JG36" s="433"/>
      <c r="JH36" s="433"/>
      <c r="JI36" s="433"/>
      <c r="JJ36" s="433"/>
      <c r="JK36" s="433"/>
      <c r="JL36" s="433"/>
      <c r="JM36" s="433"/>
      <c r="JN36" s="433"/>
      <c r="JO36" s="433"/>
      <c r="JP36" s="433"/>
      <c r="JQ36" s="433"/>
      <c r="JR36" s="433"/>
      <c r="JS36" s="433"/>
      <c r="JT36" s="433"/>
      <c r="JU36" s="433"/>
      <c r="JV36" s="433"/>
      <c r="JW36" s="433"/>
      <c r="JX36" s="433"/>
      <c r="JY36" s="433"/>
      <c r="JZ36" s="433"/>
      <c r="KA36" s="433"/>
      <c r="KB36" s="433"/>
      <c r="KC36" s="433"/>
      <c r="KD36" s="433"/>
      <c r="KE36" s="433"/>
      <c r="KF36" s="433"/>
      <c r="KG36" s="433"/>
      <c r="KH36" s="433"/>
      <c r="KI36" s="433"/>
      <c r="KJ36" s="433"/>
      <c r="KK36" s="433"/>
      <c r="KL36" s="433"/>
      <c r="KM36" s="433"/>
      <c r="KN36" s="433"/>
      <c r="KO36" s="433"/>
      <c r="KP36" s="433"/>
      <c r="KQ36" s="433"/>
      <c r="KR36" s="433"/>
      <c r="KS36" s="433"/>
      <c r="KT36" s="433"/>
      <c r="KU36" s="433"/>
      <c r="KV36" s="433"/>
      <c r="KW36" s="433"/>
      <c r="KX36" s="433"/>
      <c r="KY36" s="433"/>
      <c r="KZ36" s="433"/>
      <c r="LA36" s="433"/>
      <c r="LB36" s="433"/>
      <c r="LC36" s="433"/>
      <c r="LD36" s="433"/>
      <c r="LE36" s="433"/>
      <c r="LF36" s="433"/>
      <c r="LG36" s="433"/>
      <c r="LH36" s="433"/>
      <c r="LI36" s="433"/>
      <c r="LJ36" s="433"/>
      <c r="LK36" s="433"/>
      <c r="LL36" s="433"/>
      <c r="LM36" s="433"/>
      <c r="LN36" s="433"/>
      <c r="LO36" s="433"/>
      <c r="LP36" s="433"/>
      <c r="LQ36" s="433"/>
      <c r="LR36" s="433"/>
      <c r="LS36" s="433"/>
      <c r="LT36" s="433"/>
      <c r="LU36" s="433"/>
      <c r="LV36" s="433"/>
      <c r="LW36" s="433"/>
      <c r="LX36" s="433"/>
      <c r="LY36" s="433"/>
      <c r="LZ36" s="433"/>
      <c r="MA36" s="433"/>
      <c r="MB36" s="433"/>
      <c r="MC36" s="433"/>
      <c r="MD36" s="433"/>
      <c r="ME36" s="433"/>
      <c r="MF36" s="433"/>
      <c r="MG36" s="433"/>
      <c r="MH36" s="433"/>
      <c r="MI36" s="433"/>
      <c r="MJ36" s="433"/>
      <c r="MK36" s="433"/>
      <c r="ML36" s="433"/>
      <c r="MM36" s="433"/>
      <c r="MN36" s="433"/>
      <c r="MO36" s="433"/>
      <c r="MP36" s="433"/>
      <c r="MQ36" s="433"/>
      <c r="MR36" s="433"/>
      <c r="MS36" s="433"/>
      <c r="MT36" s="433"/>
      <c r="MU36" s="433"/>
      <c r="MV36" s="433"/>
      <c r="MW36" s="433"/>
      <c r="MX36" s="433"/>
      <c r="MY36" s="433"/>
      <c r="MZ36" s="433"/>
      <c r="NA36" s="433"/>
      <c r="NB36" s="433"/>
      <c r="NC36" s="433"/>
      <c r="ND36" s="433"/>
      <c r="NE36" s="433"/>
      <c r="NF36" s="433"/>
      <c r="NG36" s="433"/>
      <c r="NH36" s="433"/>
      <c r="NI36" s="433"/>
      <c r="NJ36" s="433"/>
      <c r="NK36" s="433"/>
      <c r="NL36" s="433"/>
      <c r="NM36" s="433"/>
      <c r="NN36" s="433"/>
      <c r="NO36" s="433"/>
      <c r="NP36" s="433"/>
      <c r="NQ36" s="433"/>
      <c r="NR36" s="433"/>
      <c r="NS36" s="433"/>
      <c r="NT36" s="433"/>
      <c r="NU36" s="433"/>
      <c r="NV36" s="433"/>
      <c r="NW36" s="433"/>
      <c r="NX36" s="433"/>
      <c r="NY36" s="433"/>
      <c r="NZ36" s="433"/>
      <c r="OA36" s="433"/>
      <c r="OB36" s="433"/>
      <c r="OC36" s="433"/>
      <c r="OD36" s="433"/>
      <c r="OE36" s="433"/>
      <c r="OF36" s="433"/>
      <c r="OG36" s="433"/>
      <c r="OH36" s="433"/>
      <c r="OI36" s="433"/>
      <c r="OJ36" s="433"/>
      <c r="OK36" s="433"/>
      <c r="OL36" s="433"/>
      <c r="OM36" s="433"/>
    </row>
    <row r="37" spans="1:403" s="431" customFormat="1" ht="97.5" customHeight="1" x14ac:dyDescent="0.2">
      <c r="A37" s="449"/>
      <c r="B37" s="449"/>
      <c r="C37" s="2060"/>
      <c r="D37" s="2061"/>
      <c r="E37" s="2062"/>
      <c r="F37" s="583">
        <v>29</v>
      </c>
      <c r="G37" s="951" t="s">
        <v>1313</v>
      </c>
      <c r="H37" s="538" t="s">
        <v>1552</v>
      </c>
      <c r="I37" s="487">
        <v>4</v>
      </c>
      <c r="J37" s="538" t="s">
        <v>1586</v>
      </c>
      <c r="K37" s="556" t="s">
        <v>1563</v>
      </c>
      <c r="L37" s="445">
        <v>43374</v>
      </c>
      <c r="M37" s="445">
        <v>43739</v>
      </c>
      <c r="N37" s="479">
        <f t="shared" si="0"/>
        <v>52.142857142857146</v>
      </c>
      <c r="O37" s="480">
        <v>43661</v>
      </c>
      <c r="P37" s="481">
        <f t="shared" si="1"/>
        <v>-11.142857142857146</v>
      </c>
      <c r="Q37" s="468" t="str">
        <f t="shared" ca="1" si="2"/>
        <v>Alerta</v>
      </c>
      <c r="R37" s="482"/>
      <c r="S37" s="483">
        <f t="shared" si="3"/>
        <v>0</v>
      </c>
      <c r="T37" s="480"/>
      <c r="U37" s="469" t="str">
        <f t="shared" si="4"/>
        <v>Cumple</v>
      </c>
      <c r="V37" s="469"/>
      <c r="W37" s="617" t="s">
        <v>2401</v>
      </c>
      <c r="X37" s="2067"/>
      <c r="Y37" s="538"/>
      <c r="AC37" s="574"/>
      <c r="AD37" s="432"/>
      <c r="DF37" s="433"/>
      <c r="DG37" s="433"/>
      <c r="DH37" s="433"/>
      <c r="DI37" s="433"/>
      <c r="DJ37" s="433"/>
      <c r="DK37" s="433"/>
      <c r="DL37" s="433"/>
      <c r="DM37" s="433"/>
      <c r="DN37" s="433"/>
      <c r="DO37" s="433"/>
      <c r="DP37" s="433"/>
      <c r="DQ37" s="433"/>
      <c r="DR37" s="433"/>
      <c r="DS37" s="433"/>
      <c r="DT37" s="433"/>
      <c r="DU37" s="433"/>
      <c r="DV37" s="433"/>
      <c r="DW37" s="433"/>
      <c r="DX37" s="433"/>
      <c r="DY37" s="433"/>
      <c r="DZ37" s="433"/>
      <c r="EA37" s="433"/>
      <c r="EB37" s="433"/>
      <c r="EC37" s="433"/>
      <c r="ED37" s="433"/>
      <c r="EE37" s="433"/>
      <c r="EF37" s="433"/>
      <c r="EG37" s="433"/>
      <c r="EH37" s="433"/>
      <c r="EI37" s="433"/>
      <c r="EJ37" s="433"/>
      <c r="EK37" s="433"/>
      <c r="EL37" s="433"/>
      <c r="EM37" s="433"/>
      <c r="EN37" s="433"/>
      <c r="EO37" s="433"/>
      <c r="EP37" s="433"/>
      <c r="EQ37" s="433"/>
      <c r="ER37" s="433"/>
      <c r="ES37" s="433"/>
      <c r="ET37" s="433"/>
      <c r="EU37" s="433"/>
      <c r="EV37" s="433"/>
      <c r="EW37" s="433"/>
      <c r="EX37" s="433"/>
      <c r="EY37" s="433"/>
      <c r="EZ37" s="433"/>
      <c r="FA37" s="433"/>
      <c r="FB37" s="433"/>
      <c r="FC37" s="433"/>
      <c r="FD37" s="433"/>
      <c r="FE37" s="433"/>
      <c r="FF37" s="433"/>
      <c r="FG37" s="433"/>
      <c r="FH37" s="433"/>
      <c r="FI37" s="433"/>
      <c r="FJ37" s="433"/>
      <c r="FK37" s="433"/>
      <c r="FL37" s="433"/>
      <c r="FM37" s="433"/>
      <c r="FN37" s="433"/>
      <c r="FO37" s="433"/>
      <c r="FP37" s="433"/>
      <c r="FQ37" s="433"/>
      <c r="FR37" s="433"/>
      <c r="FS37" s="433"/>
      <c r="FT37" s="433"/>
      <c r="FU37" s="433"/>
      <c r="FV37" s="433"/>
      <c r="FW37" s="433"/>
      <c r="FX37" s="433"/>
      <c r="FY37" s="433"/>
      <c r="FZ37" s="433"/>
      <c r="GA37" s="433"/>
      <c r="GB37" s="433"/>
      <c r="GC37" s="433"/>
      <c r="GD37" s="433"/>
      <c r="GE37" s="433"/>
      <c r="GF37" s="433"/>
      <c r="GG37" s="433"/>
      <c r="GH37" s="433"/>
      <c r="GI37" s="433"/>
      <c r="GJ37" s="433"/>
      <c r="GK37" s="433"/>
      <c r="GL37" s="433"/>
      <c r="GM37" s="433"/>
      <c r="GN37" s="433"/>
      <c r="GO37" s="433"/>
      <c r="GP37" s="433"/>
      <c r="GQ37" s="433"/>
      <c r="GR37" s="433"/>
      <c r="GS37" s="433"/>
      <c r="GT37" s="433"/>
      <c r="GU37" s="433"/>
      <c r="GV37" s="433"/>
      <c r="GW37" s="433"/>
      <c r="GX37" s="433"/>
      <c r="GY37" s="433"/>
      <c r="GZ37" s="433"/>
      <c r="HA37" s="433"/>
      <c r="HB37" s="433"/>
      <c r="HC37" s="433"/>
      <c r="HD37" s="433"/>
      <c r="HE37" s="433"/>
      <c r="HF37" s="433"/>
      <c r="HG37" s="433"/>
      <c r="HH37" s="433"/>
      <c r="HI37" s="433"/>
      <c r="HJ37" s="433"/>
      <c r="HK37" s="433"/>
      <c r="HL37" s="433"/>
      <c r="HM37" s="433"/>
      <c r="HN37" s="433"/>
      <c r="HO37" s="433"/>
      <c r="HP37" s="433"/>
      <c r="HQ37" s="433"/>
      <c r="HR37" s="433"/>
      <c r="HS37" s="433"/>
      <c r="HT37" s="433"/>
      <c r="HU37" s="433"/>
      <c r="HV37" s="433"/>
      <c r="HW37" s="433"/>
      <c r="HX37" s="433"/>
      <c r="HY37" s="433"/>
      <c r="HZ37" s="433"/>
      <c r="IA37" s="433"/>
      <c r="IB37" s="433"/>
      <c r="IC37" s="433"/>
      <c r="ID37" s="433"/>
      <c r="IE37" s="433"/>
      <c r="IF37" s="433"/>
      <c r="IG37" s="433"/>
      <c r="IH37" s="433"/>
      <c r="II37" s="433"/>
      <c r="IJ37" s="433"/>
      <c r="IK37" s="433"/>
      <c r="IL37" s="433"/>
      <c r="IM37" s="433"/>
      <c r="IN37" s="433"/>
      <c r="IO37" s="433"/>
      <c r="IP37" s="433"/>
      <c r="IQ37" s="433"/>
      <c r="IR37" s="433"/>
      <c r="IS37" s="433"/>
      <c r="IT37" s="433"/>
      <c r="IU37" s="433"/>
      <c r="IV37" s="433"/>
      <c r="IW37" s="433"/>
      <c r="IX37" s="433"/>
      <c r="IY37" s="433"/>
      <c r="IZ37" s="433"/>
      <c r="JA37" s="433"/>
      <c r="JB37" s="433"/>
      <c r="JC37" s="433"/>
      <c r="JD37" s="433"/>
      <c r="JE37" s="433"/>
      <c r="JF37" s="433"/>
      <c r="JG37" s="433"/>
      <c r="JH37" s="433"/>
      <c r="JI37" s="433"/>
      <c r="JJ37" s="433"/>
      <c r="JK37" s="433"/>
      <c r="JL37" s="433"/>
      <c r="JM37" s="433"/>
      <c r="JN37" s="433"/>
      <c r="JO37" s="433"/>
      <c r="JP37" s="433"/>
      <c r="JQ37" s="433"/>
      <c r="JR37" s="433"/>
      <c r="JS37" s="433"/>
      <c r="JT37" s="433"/>
      <c r="JU37" s="433"/>
      <c r="JV37" s="433"/>
      <c r="JW37" s="433"/>
      <c r="JX37" s="433"/>
      <c r="JY37" s="433"/>
      <c r="JZ37" s="433"/>
      <c r="KA37" s="433"/>
      <c r="KB37" s="433"/>
      <c r="KC37" s="433"/>
      <c r="KD37" s="433"/>
      <c r="KE37" s="433"/>
      <c r="KF37" s="433"/>
      <c r="KG37" s="433"/>
      <c r="KH37" s="433"/>
      <c r="KI37" s="433"/>
      <c r="KJ37" s="433"/>
      <c r="KK37" s="433"/>
      <c r="KL37" s="433"/>
      <c r="KM37" s="433"/>
      <c r="KN37" s="433"/>
      <c r="KO37" s="433"/>
      <c r="KP37" s="433"/>
      <c r="KQ37" s="433"/>
      <c r="KR37" s="433"/>
      <c r="KS37" s="433"/>
      <c r="KT37" s="433"/>
      <c r="KU37" s="433"/>
      <c r="KV37" s="433"/>
      <c r="KW37" s="433"/>
      <c r="KX37" s="433"/>
      <c r="KY37" s="433"/>
      <c r="KZ37" s="433"/>
      <c r="LA37" s="433"/>
      <c r="LB37" s="433"/>
      <c r="LC37" s="433"/>
      <c r="LD37" s="433"/>
      <c r="LE37" s="433"/>
      <c r="LF37" s="433"/>
      <c r="LG37" s="433"/>
      <c r="LH37" s="433"/>
      <c r="LI37" s="433"/>
      <c r="LJ37" s="433"/>
      <c r="LK37" s="433"/>
      <c r="LL37" s="433"/>
      <c r="LM37" s="433"/>
      <c r="LN37" s="433"/>
      <c r="LO37" s="433"/>
      <c r="LP37" s="433"/>
      <c r="LQ37" s="433"/>
      <c r="LR37" s="433"/>
      <c r="LS37" s="433"/>
      <c r="LT37" s="433"/>
      <c r="LU37" s="433"/>
      <c r="LV37" s="433"/>
      <c r="LW37" s="433"/>
      <c r="LX37" s="433"/>
      <c r="LY37" s="433"/>
      <c r="LZ37" s="433"/>
      <c r="MA37" s="433"/>
      <c r="MB37" s="433"/>
      <c r="MC37" s="433"/>
      <c r="MD37" s="433"/>
      <c r="ME37" s="433"/>
      <c r="MF37" s="433"/>
      <c r="MG37" s="433"/>
      <c r="MH37" s="433"/>
      <c r="MI37" s="433"/>
      <c r="MJ37" s="433"/>
      <c r="MK37" s="433"/>
      <c r="ML37" s="433"/>
      <c r="MM37" s="433"/>
      <c r="MN37" s="433"/>
      <c r="MO37" s="433"/>
      <c r="MP37" s="433"/>
      <c r="MQ37" s="433"/>
      <c r="MR37" s="433"/>
      <c r="MS37" s="433"/>
      <c r="MT37" s="433"/>
      <c r="MU37" s="433"/>
      <c r="MV37" s="433"/>
      <c r="MW37" s="433"/>
      <c r="MX37" s="433"/>
      <c r="MY37" s="433"/>
      <c r="MZ37" s="433"/>
      <c r="NA37" s="433"/>
      <c r="NB37" s="433"/>
      <c r="NC37" s="433"/>
      <c r="ND37" s="433"/>
      <c r="NE37" s="433"/>
      <c r="NF37" s="433"/>
      <c r="NG37" s="433"/>
      <c r="NH37" s="433"/>
      <c r="NI37" s="433"/>
      <c r="NJ37" s="433"/>
      <c r="NK37" s="433"/>
      <c r="NL37" s="433"/>
      <c r="NM37" s="433"/>
      <c r="NN37" s="433"/>
      <c r="NO37" s="433"/>
      <c r="NP37" s="433"/>
      <c r="NQ37" s="433"/>
      <c r="NR37" s="433"/>
      <c r="NS37" s="433"/>
      <c r="NT37" s="433"/>
      <c r="NU37" s="433"/>
      <c r="NV37" s="433"/>
      <c r="NW37" s="433"/>
      <c r="NX37" s="433"/>
      <c r="NY37" s="433"/>
      <c r="NZ37" s="433"/>
      <c r="OA37" s="433"/>
      <c r="OB37" s="433"/>
      <c r="OC37" s="433"/>
      <c r="OD37" s="433"/>
      <c r="OE37" s="433"/>
      <c r="OF37" s="433"/>
      <c r="OG37" s="433"/>
      <c r="OH37" s="433"/>
      <c r="OI37" s="433"/>
      <c r="OJ37" s="433"/>
      <c r="OK37" s="433"/>
      <c r="OL37" s="433"/>
      <c r="OM37" s="433"/>
    </row>
    <row r="38" spans="1:403" ht="18.75" x14ac:dyDescent="0.2">
      <c r="H38" s="476" t="s">
        <v>23</v>
      </c>
      <c r="I38" s="485">
        <f>SUM(I11:I37)</f>
        <v>49</v>
      </c>
      <c r="J38" s="558"/>
      <c r="K38" s="558"/>
      <c r="L38"/>
      <c r="M38"/>
      <c r="N38" s="486"/>
      <c r="O38"/>
      <c r="P38" s="2058" t="s">
        <v>22</v>
      </c>
      <c r="Q38" s="2059"/>
      <c r="R38" s="484">
        <f>SUM(R11:R37)</f>
        <v>26.399999999999995</v>
      </c>
      <c r="S38" s="470">
        <f>IF(R38=0,0,+R38/I38)</f>
        <v>0.53877551020408154</v>
      </c>
      <c r="T38" s="471" t="s">
        <v>21</v>
      </c>
      <c r="U38" s="470">
        <f>(COUNTIF(U11:U37,"Cumple")*100%)/COUNTA(U11:U37)</f>
        <v>1</v>
      </c>
      <c r="AC38" s="447"/>
    </row>
    <row r="39" spans="1:403" ht="16.5" x14ac:dyDescent="0.2">
      <c r="AC39" s="447"/>
    </row>
    <row r="40" spans="1:403" ht="16.5" x14ac:dyDescent="0.2">
      <c r="S40" s="570"/>
      <c r="AC40" s="447"/>
    </row>
    <row r="41" spans="1:403" ht="16.5" x14ac:dyDescent="0.2">
      <c r="AC41" s="447"/>
    </row>
    <row r="42" spans="1:403" ht="16.5" x14ac:dyDescent="0.2">
      <c r="AC42" s="447"/>
    </row>
    <row r="43" spans="1:403" ht="16.5" x14ac:dyDescent="0.2">
      <c r="AC43" s="447"/>
    </row>
    <row r="44" spans="1:403" ht="16.5" x14ac:dyDescent="0.2">
      <c r="AC44" s="447"/>
    </row>
    <row r="45" spans="1:403" ht="16.5" x14ac:dyDescent="0.2">
      <c r="AC45" s="447"/>
    </row>
    <row r="46" spans="1:403" ht="16.5" x14ac:dyDescent="0.2">
      <c r="AC46" s="447"/>
    </row>
    <row r="47" spans="1:403" ht="16.5" x14ac:dyDescent="0.2">
      <c r="AC47" s="447"/>
    </row>
    <row r="48" spans="1:403" ht="16.5" x14ac:dyDescent="0.2">
      <c r="AC48" s="447"/>
    </row>
    <row r="49" spans="29:29" ht="16.5" x14ac:dyDescent="0.2">
      <c r="AC49" s="447"/>
    </row>
    <row r="50" spans="29:29" ht="16.5" x14ac:dyDescent="0.2">
      <c r="AC50" s="447"/>
    </row>
    <row r="51" spans="29:29" ht="16.5" x14ac:dyDescent="0.2">
      <c r="AC51" s="447"/>
    </row>
    <row r="52" spans="29:29" ht="16.5" x14ac:dyDescent="0.2">
      <c r="AC52" s="447"/>
    </row>
    <row r="53" spans="29:29" ht="16.5" x14ac:dyDescent="0.2">
      <c r="AC53" s="447"/>
    </row>
    <row r="54" spans="29:29" ht="16.5" x14ac:dyDescent="0.2">
      <c r="AC54" s="447"/>
    </row>
    <row r="55" spans="29:29" ht="16.5" x14ac:dyDescent="0.2">
      <c r="AC55" s="447"/>
    </row>
    <row r="56" spans="29:29" ht="16.5" x14ac:dyDescent="0.2">
      <c r="AC56" s="447"/>
    </row>
    <row r="57" spans="29:29" ht="16.5" x14ac:dyDescent="0.2">
      <c r="AC57" s="447"/>
    </row>
    <row r="58" spans="29:29" ht="16.5" x14ac:dyDescent="0.2">
      <c r="AC58" s="447"/>
    </row>
    <row r="59" spans="29:29" ht="16.5" x14ac:dyDescent="0.2">
      <c r="AC59" s="447"/>
    </row>
    <row r="60" spans="29:29" x14ac:dyDescent="0.2">
      <c r="AC60" s="487"/>
    </row>
  </sheetData>
  <autoFilter ref="S1:S60"/>
  <mergeCells count="49">
    <mergeCell ref="W20:W22"/>
    <mergeCell ref="W23:W25"/>
    <mergeCell ref="W26:W28"/>
    <mergeCell ref="W29:W31"/>
    <mergeCell ref="X29:X31"/>
    <mergeCell ref="X33:X34"/>
    <mergeCell ref="X35:X37"/>
    <mergeCell ref="X11:X13"/>
    <mergeCell ref="X14:X16"/>
    <mergeCell ref="X17:X18"/>
    <mergeCell ref="X20:X22"/>
    <mergeCell ref="X26:X28"/>
    <mergeCell ref="P38:Q38"/>
    <mergeCell ref="C33:C34"/>
    <mergeCell ref="D33:D34"/>
    <mergeCell ref="E33:E34"/>
    <mergeCell ref="C35:C37"/>
    <mergeCell ref="D35:D37"/>
    <mergeCell ref="E35:E37"/>
    <mergeCell ref="C20:C22"/>
    <mergeCell ref="D20:D22"/>
    <mergeCell ref="E20:E22"/>
    <mergeCell ref="E23:E25"/>
    <mergeCell ref="D23:D25"/>
    <mergeCell ref="C23:C25"/>
    <mergeCell ref="AH5:AJ5"/>
    <mergeCell ref="A7:G7"/>
    <mergeCell ref="K7:W7"/>
    <mergeCell ref="A8:X8"/>
    <mergeCell ref="C29:C31"/>
    <mergeCell ref="D29:D31"/>
    <mergeCell ref="E29:E31"/>
    <mergeCell ref="C11:C13"/>
    <mergeCell ref="D11:D13"/>
    <mergeCell ref="E11:E13"/>
    <mergeCell ref="C14:C16"/>
    <mergeCell ref="D14:D16"/>
    <mergeCell ref="E14:E16"/>
    <mergeCell ref="C26:C28"/>
    <mergeCell ref="D26:D28"/>
    <mergeCell ref="E26:E28"/>
    <mergeCell ref="W17:W18"/>
    <mergeCell ref="A9:X9"/>
    <mergeCell ref="A1:A6"/>
    <mergeCell ref="B1:B6"/>
    <mergeCell ref="C1:X6"/>
    <mergeCell ref="C17:C19"/>
    <mergeCell ref="D17:D19"/>
    <mergeCell ref="E17:E19"/>
  </mergeCells>
  <conditionalFormatting sqref="S10">
    <cfRule type="cellIs" dxfId="672" priority="17" stopIfTrue="1" operator="between">
      <formula>0.9</formula>
      <formula>1</formula>
    </cfRule>
    <cfRule type="cellIs" dxfId="671" priority="18" stopIfTrue="1" operator="between">
      <formula>0.5</formula>
      <formula>0.89</formula>
    </cfRule>
    <cfRule type="cellIs" dxfId="670" priority="19" stopIfTrue="1" operator="between">
      <formula>0.2</formula>
      <formula>0.49</formula>
    </cfRule>
    <cfRule type="cellIs" dxfId="669" priority="20" stopIfTrue="1" operator="between">
      <formula>0</formula>
      <formula>0.19</formula>
    </cfRule>
  </conditionalFormatting>
  <conditionalFormatting sqref="Q11:Q37">
    <cfRule type="containsText" dxfId="668" priority="15" operator="containsText" text="Alerta">
      <formula>NOT(ISERROR(SEARCH("Alerta",Q11)))</formula>
    </cfRule>
    <cfRule type="containsText" dxfId="667" priority="16" operator="containsText" text="En tiempo">
      <formula>NOT(ISERROR(SEARCH("En tiempo",Q11)))</formula>
    </cfRule>
  </conditionalFormatting>
  <conditionalFormatting sqref="U11:U37">
    <cfRule type="containsText" dxfId="666" priority="13" operator="containsText" text="Incumple">
      <formula>NOT(ISERROR(SEARCH("Incumple",U11)))</formula>
    </cfRule>
    <cfRule type="containsText" dxfId="665" priority="14" operator="containsText" text="Cumple">
      <formula>NOT(ISERROR(SEARCH("Cumple",U11)))</formula>
    </cfRule>
  </conditionalFormatting>
  <conditionalFormatting sqref="S11:S37">
    <cfRule type="cellIs" dxfId="664" priority="12" operator="between">
      <formula>1</formula>
      <formula>0.9</formula>
    </cfRule>
  </conditionalFormatting>
  <conditionalFormatting sqref="S11:S37">
    <cfRule type="cellIs" dxfId="663" priority="9" operator="between">
      <formula>0.19</formula>
      <formula>0</formula>
    </cfRule>
    <cfRule type="cellIs" dxfId="662" priority="10" operator="between">
      <formula>0.49</formula>
      <formula>0.2</formula>
    </cfRule>
    <cfRule type="cellIs" dxfId="661" priority="11" operator="between">
      <formula>0.89</formula>
      <formula>0.5</formula>
    </cfRule>
  </conditionalFormatting>
  <conditionalFormatting sqref="S38">
    <cfRule type="cellIs" dxfId="660" priority="8" operator="between">
      <formula>1</formula>
      <formula>0.9</formula>
    </cfRule>
  </conditionalFormatting>
  <conditionalFormatting sqref="S38">
    <cfRule type="cellIs" dxfId="659" priority="5" operator="between">
      <formula>0.19</formula>
      <formula>0</formula>
    </cfRule>
    <cfRule type="cellIs" dxfId="658" priority="6" operator="between">
      <formula>0.49</formula>
      <formula>0.2</formula>
    </cfRule>
    <cfRule type="cellIs" dxfId="657" priority="7" operator="between">
      <formula>0.89</formula>
      <formula>0.5</formula>
    </cfRule>
  </conditionalFormatting>
  <conditionalFormatting sqref="U38">
    <cfRule type="cellIs" dxfId="656" priority="4" operator="between">
      <formula>1</formula>
      <formula>0.9</formula>
    </cfRule>
  </conditionalFormatting>
  <conditionalFormatting sqref="U38">
    <cfRule type="cellIs" dxfId="655" priority="1" operator="between">
      <formula>0.19</formula>
      <formula>0</formula>
    </cfRule>
    <cfRule type="cellIs" dxfId="654" priority="2" operator="between">
      <formula>0.49</formula>
      <formula>0.2</formula>
    </cfRule>
    <cfRule type="cellIs" dxfId="653" priority="3" operator="between">
      <formula>0.89</formula>
      <formula>0.5</formula>
    </cfRule>
  </conditionalFormatting>
  <dataValidations count="2">
    <dataValidation type="list" allowBlank="1" showInputMessage="1" showErrorMessage="1" sqref="B37">
      <formula1>$Y$11:$Y$26</formula1>
    </dataValidation>
    <dataValidation type="list" allowBlank="1" showInputMessage="1" showErrorMessage="1" sqref="B11:B36">
      <formula1>INDIRECT(A11)</formula1>
    </dataValidation>
  </dataValidations>
  <printOptions horizontalCentered="1"/>
  <pageMargins left="0.70866141732283472" right="0.70866141732283472" top="0.74803149606299213" bottom="0.74803149606299213" header="0.31496062992125984" footer="0.31496062992125984"/>
  <pageSetup paperSize="5" scale="7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'D:\KEVIN ROBINSON NARVÁEZ\KEVIN ROBINSON\Andrés Javier 3-sept-2015\Oficina Control Interno\Planes de Mejoramiento\Cultura y bienestar\[PLAN FINAL SUSCRIPCIÓN.xlsx]Datos'!#REF!</xm:f>
          </x14:formula1>
          <xm:sqref>A11:A37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00B0F0"/>
  </sheetPr>
  <dimension ref="A1:W26"/>
  <sheetViews>
    <sheetView topLeftCell="T23" zoomScale="70" zoomScaleNormal="70" zoomScaleSheetLayoutView="100" zoomScalePageLayoutView="10" workbookViewId="0">
      <selection activeCell="T25" sqref="T25"/>
    </sheetView>
  </sheetViews>
  <sheetFormatPr baseColWidth="10" defaultColWidth="11.42578125" defaultRowHeight="16.5" x14ac:dyDescent="0.3"/>
  <cols>
    <col min="1" max="1" width="19.28515625" style="453" customWidth="1"/>
    <col min="2" max="2" width="19" style="453" customWidth="1"/>
    <col min="3" max="3" width="29.42578125" style="453" customWidth="1"/>
    <col min="4" max="4" width="30" style="453" customWidth="1"/>
    <col min="5" max="5" width="32.85546875" style="453" customWidth="1"/>
    <col min="6" max="6" width="11.85546875" style="453" customWidth="1"/>
    <col min="7" max="7" width="54.85546875" style="453" customWidth="1"/>
    <col min="8" max="8" width="31.42578125" style="453" customWidth="1"/>
    <col min="9" max="10" width="23.140625" style="453" hidden="1" customWidth="1"/>
    <col min="11" max="11" width="14.5703125" style="453" hidden="1" customWidth="1"/>
    <col min="12" max="12" width="14" style="453" customWidth="1"/>
    <col min="13" max="13" width="12.42578125" style="453" customWidth="1"/>
    <col min="14" max="14" width="14.28515625" style="453" customWidth="1"/>
    <col min="15" max="15" width="12.42578125" style="453" customWidth="1"/>
    <col min="16" max="16" width="13.42578125" style="453" customWidth="1"/>
    <col min="17" max="17" width="9.140625" style="453" customWidth="1"/>
    <col min="18" max="18" width="20.140625" style="453" customWidth="1"/>
    <col min="19" max="19" width="22.7109375" style="453" hidden="1" customWidth="1"/>
    <col min="20" max="20" width="15.42578125" style="453" customWidth="1"/>
    <col min="21" max="21" width="49.140625" style="453" customWidth="1"/>
    <col min="22" max="22" width="96.42578125" style="453" customWidth="1"/>
    <col min="23" max="23" width="16.140625" style="453" customWidth="1"/>
    <col min="24" max="16384" width="11.42578125" style="453"/>
  </cols>
  <sheetData>
    <row r="1" spans="1:23" x14ac:dyDescent="0.3">
      <c r="A1" s="2027"/>
      <c r="B1" s="2030"/>
      <c r="C1" s="2083" t="s">
        <v>2109</v>
      </c>
      <c r="D1" s="2084"/>
      <c r="E1" s="2084"/>
      <c r="F1" s="2084"/>
      <c r="G1" s="2084"/>
      <c r="H1" s="2084"/>
      <c r="I1" s="2084"/>
      <c r="J1" s="2084"/>
      <c r="K1" s="2084"/>
      <c r="L1" s="2084"/>
      <c r="M1" s="2084"/>
      <c r="N1" s="2084"/>
      <c r="O1" s="2084"/>
      <c r="P1" s="2084"/>
      <c r="Q1" s="2084"/>
      <c r="R1" s="2084"/>
      <c r="S1" s="2084"/>
      <c r="T1" s="2084"/>
      <c r="U1" s="2084"/>
      <c r="V1" s="2084"/>
      <c r="W1" s="2085"/>
    </row>
    <row r="2" spans="1:23" x14ac:dyDescent="0.3">
      <c r="A2" s="2028"/>
      <c r="B2" s="2030"/>
      <c r="C2" s="2086"/>
      <c r="D2" s="2087"/>
      <c r="E2" s="2087"/>
      <c r="F2" s="2087"/>
      <c r="G2" s="2087"/>
      <c r="H2" s="2087"/>
      <c r="I2" s="2087"/>
      <c r="J2" s="2087"/>
      <c r="K2" s="2087"/>
      <c r="L2" s="2087"/>
      <c r="M2" s="2087"/>
      <c r="N2" s="2087"/>
      <c r="O2" s="2087"/>
      <c r="P2" s="2087"/>
      <c r="Q2" s="2087"/>
      <c r="R2" s="2087"/>
      <c r="S2" s="2087"/>
      <c r="T2" s="2087"/>
      <c r="U2" s="2087"/>
      <c r="V2" s="2087"/>
      <c r="W2" s="2088"/>
    </row>
    <row r="3" spans="1:23" x14ac:dyDescent="0.3">
      <c r="A3" s="2028"/>
      <c r="B3" s="2030"/>
      <c r="C3" s="2086"/>
      <c r="D3" s="2087"/>
      <c r="E3" s="2087"/>
      <c r="F3" s="2087"/>
      <c r="G3" s="2087"/>
      <c r="H3" s="2087"/>
      <c r="I3" s="2087"/>
      <c r="J3" s="2087"/>
      <c r="K3" s="2087"/>
      <c r="L3" s="2087"/>
      <c r="M3" s="2087"/>
      <c r="N3" s="2087"/>
      <c r="O3" s="2087"/>
      <c r="P3" s="2087"/>
      <c r="Q3" s="2087"/>
      <c r="R3" s="2087"/>
      <c r="S3" s="2087"/>
      <c r="T3" s="2087"/>
      <c r="U3" s="2087"/>
      <c r="V3" s="2087"/>
      <c r="W3" s="2088"/>
    </row>
    <row r="4" spans="1:23" x14ac:dyDescent="0.3">
      <c r="A4" s="2028"/>
      <c r="B4" s="2030"/>
      <c r="C4" s="2086"/>
      <c r="D4" s="2087"/>
      <c r="E4" s="2087"/>
      <c r="F4" s="2087"/>
      <c r="G4" s="2087"/>
      <c r="H4" s="2087"/>
      <c r="I4" s="2087"/>
      <c r="J4" s="2087"/>
      <c r="K4" s="2087"/>
      <c r="L4" s="2087"/>
      <c r="M4" s="2087"/>
      <c r="N4" s="2087"/>
      <c r="O4" s="2087"/>
      <c r="P4" s="2087"/>
      <c r="Q4" s="2087"/>
      <c r="R4" s="2087"/>
      <c r="S4" s="2087"/>
      <c r="T4" s="2087"/>
      <c r="U4" s="2087"/>
      <c r="V4" s="2087"/>
      <c r="W4" s="2088"/>
    </row>
    <row r="5" spans="1:23" x14ac:dyDescent="0.3">
      <c r="A5" s="2028"/>
      <c r="B5" s="2030"/>
      <c r="C5" s="2086"/>
      <c r="D5" s="2087"/>
      <c r="E5" s="2087"/>
      <c r="F5" s="2087"/>
      <c r="G5" s="2087"/>
      <c r="H5" s="2087"/>
      <c r="I5" s="2087"/>
      <c r="J5" s="2087"/>
      <c r="K5" s="2087"/>
      <c r="L5" s="2087"/>
      <c r="M5" s="2087"/>
      <c r="N5" s="2087"/>
      <c r="O5" s="2087"/>
      <c r="P5" s="2087"/>
      <c r="Q5" s="2087"/>
      <c r="R5" s="2087"/>
      <c r="S5" s="2087"/>
      <c r="T5" s="2087"/>
      <c r="U5" s="2087"/>
      <c r="V5" s="2087"/>
      <c r="W5" s="2088"/>
    </row>
    <row r="6" spans="1:23" x14ac:dyDescent="0.3">
      <c r="A6" s="2029"/>
      <c r="B6" s="2031"/>
      <c r="C6" s="2089"/>
      <c r="D6" s="2090"/>
      <c r="E6" s="2090"/>
      <c r="F6" s="2090"/>
      <c r="G6" s="2090"/>
      <c r="H6" s="2090"/>
      <c r="I6" s="2090"/>
      <c r="J6" s="2090"/>
      <c r="K6" s="2090"/>
      <c r="L6" s="2090"/>
      <c r="M6" s="2090"/>
      <c r="N6" s="2090"/>
      <c r="O6" s="2090"/>
      <c r="P6" s="2090"/>
      <c r="Q6" s="2090"/>
      <c r="R6" s="2090"/>
      <c r="S6" s="2090"/>
      <c r="T6" s="2090"/>
      <c r="U6" s="2090"/>
      <c r="V6" s="2090"/>
      <c r="W6" s="2091"/>
    </row>
    <row r="7" spans="1:23" x14ac:dyDescent="0.3">
      <c r="A7" s="2092" t="s">
        <v>69</v>
      </c>
      <c r="B7" s="2093"/>
      <c r="C7" s="2093"/>
      <c r="D7" s="2093"/>
      <c r="E7" s="2093"/>
      <c r="F7" s="2093"/>
      <c r="G7" s="2093"/>
      <c r="H7" s="454" t="s">
        <v>68</v>
      </c>
      <c r="I7" s="451">
        <v>1</v>
      </c>
      <c r="J7" s="584"/>
      <c r="K7" s="2078" t="s">
        <v>67</v>
      </c>
      <c r="L7" s="2078"/>
      <c r="M7" s="2078"/>
      <c r="N7" s="2078"/>
      <c r="O7" s="2078"/>
      <c r="P7" s="2078"/>
      <c r="Q7" s="2078"/>
      <c r="R7" s="2078"/>
      <c r="S7" s="2078"/>
      <c r="T7" s="2078"/>
      <c r="U7" s="2078"/>
      <c r="V7" s="2078"/>
      <c r="W7" s="2078"/>
    </row>
    <row r="8" spans="1:23" x14ac:dyDescent="0.3">
      <c r="A8" s="2078" t="s">
        <v>1260</v>
      </c>
      <c r="B8" s="2078"/>
      <c r="C8" s="2078"/>
      <c r="D8" s="2078"/>
      <c r="E8" s="2078"/>
      <c r="F8" s="2078"/>
      <c r="G8" s="2078"/>
      <c r="H8" s="2078"/>
      <c r="I8" s="2078"/>
      <c r="J8" s="2078"/>
      <c r="K8" s="2078"/>
      <c r="L8" s="2078"/>
      <c r="M8" s="2078"/>
      <c r="N8" s="2078"/>
      <c r="O8" s="2078"/>
      <c r="P8" s="2078"/>
      <c r="Q8" s="2078"/>
      <c r="R8" s="2078"/>
      <c r="S8" s="2078"/>
      <c r="T8" s="2078"/>
      <c r="U8" s="2078"/>
      <c r="V8" s="2078"/>
      <c r="W8" s="2078"/>
    </row>
    <row r="9" spans="1:23" customFormat="1" ht="41.25" customHeight="1" x14ac:dyDescent="0.2">
      <c r="A9" s="1954" t="s">
        <v>65</v>
      </c>
      <c r="B9" s="1955"/>
      <c r="C9" s="463" t="s">
        <v>64</v>
      </c>
      <c r="D9" s="1954" t="s">
        <v>63</v>
      </c>
      <c r="E9" s="1955"/>
      <c r="F9" s="2081" t="s">
        <v>62</v>
      </c>
      <c r="G9" s="2082"/>
      <c r="H9" s="1954" t="s">
        <v>2</v>
      </c>
      <c r="I9" s="1955"/>
      <c r="J9" s="582"/>
      <c r="K9" s="2079" t="s">
        <v>1371</v>
      </c>
      <c r="L9" s="2080"/>
      <c r="M9" s="465"/>
      <c r="N9" s="465"/>
      <c r="O9" s="465"/>
      <c r="P9" s="465"/>
      <c r="Q9" s="465"/>
      <c r="R9" s="465"/>
      <c r="S9" s="465"/>
      <c r="T9" s="465"/>
      <c r="U9" s="465"/>
      <c r="V9" s="465"/>
      <c r="W9" s="466"/>
    </row>
    <row r="10" spans="1:23" s="455" customFormat="1" ht="63.75" customHeight="1" x14ac:dyDescent="0.2">
      <c r="A10" s="467" t="s">
        <v>60</v>
      </c>
      <c r="B10" s="467" t="s">
        <v>70</v>
      </c>
      <c r="C10" s="467" t="s">
        <v>59</v>
      </c>
      <c r="D10" s="467" t="s">
        <v>58</v>
      </c>
      <c r="E10" s="467" t="s">
        <v>57</v>
      </c>
      <c r="F10" s="467" t="s">
        <v>1669</v>
      </c>
      <c r="G10" s="467" t="s">
        <v>56</v>
      </c>
      <c r="H10" s="467" t="s">
        <v>1587</v>
      </c>
      <c r="I10" s="467" t="s">
        <v>55</v>
      </c>
      <c r="J10" s="467" t="s">
        <v>1681</v>
      </c>
      <c r="K10" s="467" t="s">
        <v>54</v>
      </c>
      <c r="L10" s="467" t="s">
        <v>53</v>
      </c>
      <c r="M10" s="467" t="s">
        <v>52</v>
      </c>
      <c r="N10" s="467" t="s">
        <v>51</v>
      </c>
      <c r="O10" s="467" t="s">
        <v>50</v>
      </c>
      <c r="P10" s="467" t="s">
        <v>49</v>
      </c>
      <c r="Q10" s="467" t="s">
        <v>48</v>
      </c>
      <c r="R10" s="467" t="s">
        <v>47</v>
      </c>
      <c r="S10" s="467" t="s">
        <v>46</v>
      </c>
      <c r="T10" s="38" t="s">
        <v>45</v>
      </c>
      <c r="U10" s="38" t="s">
        <v>44</v>
      </c>
      <c r="V10" s="38" t="s">
        <v>43</v>
      </c>
      <c r="W10" s="38" t="s">
        <v>42</v>
      </c>
    </row>
    <row r="11" spans="1:23" ht="120.75" customHeight="1" x14ac:dyDescent="0.3">
      <c r="A11" s="2094" t="s">
        <v>1261</v>
      </c>
      <c r="B11" s="2094" t="s">
        <v>29</v>
      </c>
      <c r="C11" s="2095" t="s">
        <v>1314</v>
      </c>
      <c r="D11" s="2096" t="s">
        <v>1315</v>
      </c>
      <c r="E11" s="2099" t="s">
        <v>1316</v>
      </c>
      <c r="F11" s="457">
        <v>1</v>
      </c>
      <c r="G11" s="456" t="s">
        <v>1317</v>
      </c>
      <c r="H11" s="614" t="s">
        <v>1670</v>
      </c>
      <c r="I11" s="457">
        <v>1</v>
      </c>
      <c r="J11" s="457" t="s">
        <v>1682</v>
      </c>
      <c r="K11" s="458">
        <v>43430</v>
      </c>
      <c r="L11" s="458">
        <v>43794</v>
      </c>
      <c r="M11" s="479">
        <f>(+L11-K11)/7</f>
        <v>52</v>
      </c>
      <c r="N11" s="480">
        <v>44165</v>
      </c>
      <c r="O11" s="481">
        <f>(N11-K11)/7-M11</f>
        <v>53</v>
      </c>
      <c r="P11" s="468" t="str">
        <f ca="1">IF((L11-TODAY())/7&gt;=M11/4,"En tiempo","Alerta")</f>
        <v>Alerta</v>
      </c>
      <c r="Q11" s="482">
        <v>0.5</v>
      </c>
      <c r="R11" s="483">
        <f>IF(Q11/I11=1,1,+Q11/I11)</f>
        <v>0.5</v>
      </c>
      <c r="S11" s="480"/>
      <c r="T11" s="469" t="str">
        <f>IF(N11&lt;=L11,"Cumple","Incumple")</f>
        <v>Incumple</v>
      </c>
      <c r="U11" s="578" t="s">
        <v>1868</v>
      </c>
      <c r="V11" s="619" t="s">
        <v>1866</v>
      </c>
      <c r="W11" s="482"/>
    </row>
    <row r="12" spans="1:23" ht="162.94999999999999" customHeight="1" x14ac:dyDescent="0.3">
      <c r="A12" s="2094"/>
      <c r="B12" s="2094"/>
      <c r="C12" s="2095"/>
      <c r="D12" s="2096"/>
      <c r="E12" s="2100"/>
      <c r="F12" s="457">
        <v>2</v>
      </c>
      <c r="G12" s="952" t="s">
        <v>1318</v>
      </c>
      <c r="H12" s="614" t="s">
        <v>1671</v>
      </c>
      <c r="I12" s="457">
        <v>1</v>
      </c>
      <c r="J12" s="457" t="s">
        <v>1682</v>
      </c>
      <c r="K12" s="458">
        <v>43430</v>
      </c>
      <c r="L12" s="458">
        <v>43794</v>
      </c>
      <c r="M12" s="479">
        <f t="shared" ref="M12:M25" si="0">(+L12-K12)/7</f>
        <v>52</v>
      </c>
      <c r="N12" s="480">
        <v>44165</v>
      </c>
      <c r="O12" s="481">
        <f t="shared" ref="O12:O25" si="1">(N12-K12)/7-M12</f>
        <v>53</v>
      </c>
      <c r="P12" s="468" t="str">
        <f t="shared" ref="P12:P25" ca="1" si="2">IF((L12-TODAY())/7&gt;=M12/4,"En tiempo","Alerta")</f>
        <v>Alerta</v>
      </c>
      <c r="Q12" s="482">
        <v>0.5</v>
      </c>
      <c r="R12" s="483">
        <f t="shared" ref="R12:R25" si="3">IF(Q12/I12=1,1,+Q12/I12)</f>
        <v>0.5</v>
      </c>
      <c r="S12" s="480"/>
      <c r="T12" s="469" t="str">
        <f t="shared" ref="T12:T25" si="4">IF(N12&lt;=L12,"Cumple","Incumple")</f>
        <v>Incumple</v>
      </c>
      <c r="U12" s="720" t="s">
        <v>1871</v>
      </c>
      <c r="V12" s="620" t="s">
        <v>3046</v>
      </c>
      <c r="W12" s="482"/>
    </row>
    <row r="13" spans="1:23" ht="162" customHeight="1" x14ac:dyDescent="0.3">
      <c r="A13" s="2094"/>
      <c r="B13" s="2094"/>
      <c r="C13" s="2095"/>
      <c r="D13" s="2096"/>
      <c r="E13" s="2101"/>
      <c r="F13" s="457">
        <v>3</v>
      </c>
      <c r="G13" s="952" t="s">
        <v>1319</v>
      </c>
      <c r="H13" s="614" t="s">
        <v>1672</v>
      </c>
      <c r="I13" s="457">
        <v>5</v>
      </c>
      <c r="J13" s="457" t="s">
        <v>1682</v>
      </c>
      <c r="K13" s="458">
        <v>43430</v>
      </c>
      <c r="L13" s="458">
        <v>43794</v>
      </c>
      <c r="M13" s="479">
        <f t="shared" si="0"/>
        <v>52</v>
      </c>
      <c r="N13" s="480">
        <v>44165</v>
      </c>
      <c r="O13" s="481">
        <f t="shared" si="1"/>
        <v>53</v>
      </c>
      <c r="P13" s="468" t="str">
        <f t="shared" ca="1" si="2"/>
        <v>Alerta</v>
      </c>
      <c r="Q13" s="482">
        <v>2.5</v>
      </c>
      <c r="R13" s="483">
        <f t="shared" si="3"/>
        <v>0.5</v>
      </c>
      <c r="S13" s="480"/>
      <c r="T13" s="469" t="str">
        <f t="shared" si="4"/>
        <v>Incumple</v>
      </c>
      <c r="U13" s="720" t="s">
        <v>2051</v>
      </c>
      <c r="V13" s="997" t="s">
        <v>3047</v>
      </c>
      <c r="W13" s="482"/>
    </row>
    <row r="14" spans="1:23" ht="125.25" customHeight="1" x14ac:dyDescent="0.3">
      <c r="A14" s="2094" t="s">
        <v>1261</v>
      </c>
      <c r="B14" s="2094" t="s">
        <v>29</v>
      </c>
      <c r="C14" s="2096" t="s">
        <v>1320</v>
      </c>
      <c r="D14" s="2103" t="s">
        <v>1321</v>
      </c>
      <c r="E14" s="459" t="s">
        <v>1316</v>
      </c>
      <c r="F14" s="457">
        <v>4</v>
      </c>
      <c r="G14" s="456" t="s">
        <v>1322</v>
      </c>
      <c r="H14" s="614" t="s">
        <v>1670</v>
      </c>
      <c r="I14" s="457">
        <v>1</v>
      </c>
      <c r="J14" s="457" t="s">
        <v>1682</v>
      </c>
      <c r="K14" s="458">
        <v>43430</v>
      </c>
      <c r="L14" s="458">
        <v>43794</v>
      </c>
      <c r="M14" s="479">
        <f t="shared" si="0"/>
        <v>52</v>
      </c>
      <c r="N14" s="480">
        <v>44165</v>
      </c>
      <c r="O14" s="481">
        <f t="shared" si="1"/>
        <v>53</v>
      </c>
      <c r="P14" s="468" t="str">
        <f t="shared" ca="1" si="2"/>
        <v>Alerta</v>
      </c>
      <c r="Q14" s="482">
        <v>0.5</v>
      </c>
      <c r="R14" s="483">
        <f t="shared" si="3"/>
        <v>0.5</v>
      </c>
      <c r="S14" s="480"/>
      <c r="T14" s="469" t="str">
        <f t="shared" si="4"/>
        <v>Incumple</v>
      </c>
      <c r="U14" s="578" t="s">
        <v>1869</v>
      </c>
      <c r="V14" s="619" t="s">
        <v>3048</v>
      </c>
      <c r="W14" s="482"/>
    </row>
    <row r="15" spans="1:23" ht="99.75" customHeight="1" x14ac:dyDescent="0.3">
      <c r="A15" s="2094"/>
      <c r="B15" s="2094"/>
      <c r="C15" s="2096"/>
      <c r="D15" s="2104"/>
      <c r="E15" s="456" t="s">
        <v>1323</v>
      </c>
      <c r="F15" s="457">
        <v>5</v>
      </c>
      <c r="G15" s="953" t="s">
        <v>1324</v>
      </c>
      <c r="H15" s="614" t="s">
        <v>1650</v>
      </c>
      <c r="I15" s="457">
        <v>4</v>
      </c>
      <c r="J15" s="457" t="s">
        <v>1682</v>
      </c>
      <c r="K15" s="458">
        <v>43430</v>
      </c>
      <c r="L15" s="458">
        <v>43794</v>
      </c>
      <c r="M15" s="479">
        <f t="shared" si="0"/>
        <v>52</v>
      </c>
      <c r="N15" s="480">
        <v>44165</v>
      </c>
      <c r="O15" s="481">
        <f t="shared" si="1"/>
        <v>53</v>
      </c>
      <c r="P15" s="468" t="str">
        <f t="shared" ca="1" si="2"/>
        <v>Alerta</v>
      </c>
      <c r="Q15" s="482">
        <v>1</v>
      </c>
      <c r="R15" s="483">
        <f t="shared" si="3"/>
        <v>0.25</v>
      </c>
      <c r="S15" s="480"/>
      <c r="T15" s="469" t="str">
        <f t="shared" si="4"/>
        <v>Incumple</v>
      </c>
      <c r="U15" s="613" t="s">
        <v>1660</v>
      </c>
      <c r="V15" s="580" t="s">
        <v>3049</v>
      </c>
      <c r="W15" s="482"/>
    </row>
    <row r="16" spans="1:23" ht="114.95" customHeight="1" x14ac:dyDescent="0.3">
      <c r="A16" s="2094" t="s">
        <v>1261</v>
      </c>
      <c r="B16" s="2094" t="s">
        <v>29</v>
      </c>
      <c r="C16" s="2102" t="s">
        <v>1325</v>
      </c>
      <c r="D16" s="2104"/>
      <c r="E16" s="2099" t="s">
        <v>1316</v>
      </c>
      <c r="F16" s="457">
        <v>6</v>
      </c>
      <c r="G16" s="460" t="s">
        <v>1326</v>
      </c>
      <c r="H16" s="615" t="s">
        <v>1673</v>
      </c>
      <c r="I16" s="457">
        <v>1</v>
      </c>
      <c r="J16" s="457" t="s">
        <v>1682</v>
      </c>
      <c r="K16" s="458">
        <v>43430</v>
      </c>
      <c r="L16" s="458">
        <v>43794</v>
      </c>
      <c r="M16" s="479">
        <f t="shared" si="0"/>
        <v>52</v>
      </c>
      <c r="N16" s="480">
        <v>44165</v>
      </c>
      <c r="O16" s="481">
        <f t="shared" si="1"/>
        <v>53</v>
      </c>
      <c r="P16" s="468" t="str">
        <f t="shared" ca="1" si="2"/>
        <v>Alerta</v>
      </c>
      <c r="Q16" s="482">
        <v>0.5</v>
      </c>
      <c r="R16" s="483">
        <f t="shared" si="3"/>
        <v>0.5</v>
      </c>
      <c r="S16" s="480"/>
      <c r="T16" s="469" t="str">
        <f t="shared" si="4"/>
        <v>Incumple</v>
      </c>
      <c r="U16" s="578" t="s">
        <v>1870</v>
      </c>
      <c r="V16" s="620" t="s">
        <v>1867</v>
      </c>
      <c r="W16" s="482"/>
    </row>
    <row r="17" spans="1:23" ht="129.6" customHeight="1" x14ac:dyDescent="0.3">
      <c r="A17" s="2094"/>
      <c r="B17" s="2094"/>
      <c r="C17" s="2102"/>
      <c r="D17" s="2104"/>
      <c r="E17" s="2100"/>
      <c r="F17" s="457">
        <v>7</v>
      </c>
      <c r="G17" s="954" t="s">
        <v>1327</v>
      </c>
      <c r="H17" s="615" t="s">
        <v>1674</v>
      </c>
      <c r="I17" s="488">
        <v>1</v>
      </c>
      <c r="J17" s="488" t="s">
        <v>1682</v>
      </c>
      <c r="K17" s="458">
        <v>43430</v>
      </c>
      <c r="L17" s="458">
        <v>43794</v>
      </c>
      <c r="M17" s="479">
        <f t="shared" si="0"/>
        <v>52</v>
      </c>
      <c r="N17" s="480">
        <v>43643</v>
      </c>
      <c r="O17" s="481">
        <f t="shared" si="1"/>
        <v>-21.571428571428573</v>
      </c>
      <c r="P17" s="468" t="str">
        <f t="shared" ca="1" si="2"/>
        <v>Alerta</v>
      </c>
      <c r="Q17" s="482">
        <v>1</v>
      </c>
      <c r="R17" s="483">
        <f t="shared" si="3"/>
        <v>1</v>
      </c>
      <c r="S17" s="480"/>
      <c r="T17" s="469" t="str">
        <f t="shared" si="4"/>
        <v>Cumple</v>
      </c>
      <c r="U17" s="469"/>
      <c r="V17" s="998" t="s">
        <v>3050</v>
      </c>
      <c r="W17" s="482"/>
    </row>
    <row r="18" spans="1:23" ht="171.75" customHeight="1" x14ac:dyDescent="0.3">
      <c r="A18" s="2094"/>
      <c r="B18" s="2094"/>
      <c r="C18" s="2102"/>
      <c r="D18" s="2104"/>
      <c r="E18" s="2101"/>
      <c r="F18" s="457">
        <v>8</v>
      </c>
      <c r="G18" s="460" t="s">
        <v>1328</v>
      </c>
      <c r="H18" s="614" t="s">
        <v>1675</v>
      </c>
      <c r="I18" s="457">
        <v>1</v>
      </c>
      <c r="J18" s="457" t="s">
        <v>1682</v>
      </c>
      <c r="K18" s="458">
        <v>43430</v>
      </c>
      <c r="L18" s="458">
        <v>43794</v>
      </c>
      <c r="M18" s="479">
        <f t="shared" si="0"/>
        <v>52</v>
      </c>
      <c r="N18" s="480">
        <v>43643</v>
      </c>
      <c r="O18" s="481">
        <f t="shared" si="1"/>
        <v>-21.571428571428573</v>
      </c>
      <c r="P18" s="468" t="str">
        <f t="shared" ca="1" si="2"/>
        <v>Alerta</v>
      </c>
      <c r="Q18" s="482">
        <v>1</v>
      </c>
      <c r="R18" s="483">
        <f t="shared" si="3"/>
        <v>1</v>
      </c>
      <c r="S18" s="480"/>
      <c r="T18" s="469" t="str">
        <f t="shared" si="4"/>
        <v>Cumple</v>
      </c>
      <c r="U18" s="469"/>
      <c r="V18" s="720" t="s">
        <v>2052</v>
      </c>
      <c r="W18" s="482"/>
    </row>
    <row r="19" spans="1:23" ht="109.5" customHeight="1" x14ac:dyDescent="0.3">
      <c r="A19" s="450" t="s">
        <v>1261</v>
      </c>
      <c r="B19" s="450" t="s">
        <v>29</v>
      </c>
      <c r="C19" s="461" t="s">
        <v>1329</v>
      </c>
      <c r="D19" s="2105"/>
      <c r="E19" s="456" t="s">
        <v>1330</v>
      </c>
      <c r="F19" s="457">
        <v>9</v>
      </c>
      <c r="G19" s="953" t="s">
        <v>1331</v>
      </c>
      <c r="H19" s="614" t="s">
        <v>1650</v>
      </c>
      <c r="I19" s="457">
        <v>4</v>
      </c>
      <c r="J19" s="457" t="s">
        <v>1682</v>
      </c>
      <c r="K19" s="458">
        <v>43430</v>
      </c>
      <c r="L19" s="458">
        <v>43794</v>
      </c>
      <c r="M19" s="479">
        <f t="shared" si="0"/>
        <v>52</v>
      </c>
      <c r="N19" s="480">
        <v>44165</v>
      </c>
      <c r="O19" s="481">
        <f t="shared" si="1"/>
        <v>53</v>
      </c>
      <c r="P19" s="468" t="str">
        <f t="shared" ca="1" si="2"/>
        <v>Alerta</v>
      </c>
      <c r="Q19" s="482">
        <v>1</v>
      </c>
      <c r="R19" s="483">
        <f t="shared" si="3"/>
        <v>0.25</v>
      </c>
      <c r="S19" s="480"/>
      <c r="T19" s="469" t="str">
        <f t="shared" si="4"/>
        <v>Incumple</v>
      </c>
      <c r="U19" s="579" t="s">
        <v>1661</v>
      </c>
      <c r="V19" s="999" t="s">
        <v>3051</v>
      </c>
      <c r="W19" s="482"/>
    </row>
    <row r="20" spans="1:23" ht="165.6" customHeight="1" x14ac:dyDescent="0.3">
      <c r="A20" s="2094" t="s">
        <v>1261</v>
      </c>
      <c r="B20" s="2094" t="s">
        <v>29</v>
      </c>
      <c r="C20" s="2106" t="s">
        <v>1332</v>
      </c>
      <c r="D20" s="2102" t="s">
        <v>1333</v>
      </c>
      <c r="E20" s="2102" t="s">
        <v>1334</v>
      </c>
      <c r="F20" s="457">
        <v>10</v>
      </c>
      <c r="G20" s="952" t="s">
        <v>2117</v>
      </c>
      <c r="H20" s="614" t="s">
        <v>1671</v>
      </c>
      <c r="I20" s="457">
        <v>4</v>
      </c>
      <c r="J20" s="457" t="s">
        <v>1682</v>
      </c>
      <c r="K20" s="458">
        <v>43430</v>
      </c>
      <c r="L20" s="458">
        <v>43794</v>
      </c>
      <c r="M20" s="479">
        <f t="shared" si="0"/>
        <v>52</v>
      </c>
      <c r="N20" s="480">
        <v>44165</v>
      </c>
      <c r="O20" s="481">
        <f t="shared" si="1"/>
        <v>53</v>
      </c>
      <c r="P20" s="468" t="str">
        <f t="shared" ca="1" si="2"/>
        <v>Alerta</v>
      </c>
      <c r="Q20" s="482">
        <v>2</v>
      </c>
      <c r="R20" s="483">
        <f t="shared" si="3"/>
        <v>0.5</v>
      </c>
      <c r="S20" s="480"/>
      <c r="T20" s="469" t="str">
        <f t="shared" si="4"/>
        <v>Incumple</v>
      </c>
      <c r="U20" s="720" t="s">
        <v>1871</v>
      </c>
      <c r="V20" s="620" t="s">
        <v>3052</v>
      </c>
      <c r="W20" s="482"/>
    </row>
    <row r="21" spans="1:23" ht="81" customHeight="1" x14ac:dyDescent="0.3">
      <c r="A21" s="2094"/>
      <c r="B21" s="2094"/>
      <c r="C21" s="2107"/>
      <c r="D21" s="2102"/>
      <c r="E21" s="2102"/>
      <c r="F21" s="457">
        <v>11</v>
      </c>
      <c r="G21" s="952" t="s">
        <v>1335</v>
      </c>
      <c r="H21" s="614" t="s">
        <v>1676</v>
      </c>
      <c r="I21" s="457">
        <v>2</v>
      </c>
      <c r="J21" s="457" t="s">
        <v>1682</v>
      </c>
      <c r="K21" s="458">
        <v>43430</v>
      </c>
      <c r="L21" s="458">
        <v>43794</v>
      </c>
      <c r="M21" s="479">
        <f t="shared" si="0"/>
        <v>52</v>
      </c>
      <c r="N21" s="480">
        <v>44165</v>
      </c>
      <c r="O21" s="481">
        <f t="shared" si="1"/>
        <v>53</v>
      </c>
      <c r="P21" s="468" t="str">
        <f t="shared" ca="1" si="2"/>
        <v>Alerta</v>
      </c>
      <c r="Q21" s="482">
        <v>0</v>
      </c>
      <c r="R21" s="483">
        <f t="shared" si="3"/>
        <v>0</v>
      </c>
      <c r="S21" s="480"/>
      <c r="T21" s="469" t="str">
        <f t="shared" si="4"/>
        <v>Incumple</v>
      </c>
      <c r="U21" s="469"/>
      <c r="V21" s="612" t="s">
        <v>3053</v>
      </c>
      <c r="W21" s="482"/>
    </row>
    <row r="22" spans="1:23" ht="98.25" customHeight="1" x14ac:dyDescent="0.3">
      <c r="A22" s="2094" t="s">
        <v>1261</v>
      </c>
      <c r="B22" s="2094" t="s">
        <v>29</v>
      </c>
      <c r="C22" s="2102" t="s">
        <v>1336</v>
      </c>
      <c r="D22" s="2102" t="s">
        <v>1337</v>
      </c>
      <c r="E22" s="461" t="s">
        <v>1338</v>
      </c>
      <c r="F22" s="457">
        <v>12</v>
      </c>
      <c r="G22" s="581" t="s">
        <v>1339</v>
      </c>
      <c r="H22" s="614" t="s">
        <v>1677</v>
      </c>
      <c r="I22" s="488">
        <v>1</v>
      </c>
      <c r="J22" s="488" t="s">
        <v>1682</v>
      </c>
      <c r="K22" s="458">
        <v>43430</v>
      </c>
      <c r="L22" s="458">
        <v>43794</v>
      </c>
      <c r="M22" s="479">
        <f t="shared" si="0"/>
        <v>52</v>
      </c>
      <c r="N22" s="480">
        <v>43643</v>
      </c>
      <c r="O22" s="481">
        <f t="shared" si="1"/>
        <v>-21.571428571428573</v>
      </c>
      <c r="P22" s="468" t="str">
        <f t="shared" ca="1" si="2"/>
        <v>Alerta</v>
      </c>
      <c r="Q22" s="482">
        <v>1</v>
      </c>
      <c r="R22" s="483">
        <f t="shared" si="3"/>
        <v>1</v>
      </c>
      <c r="S22" s="480"/>
      <c r="T22" s="469" t="str">
        <f t="shared" si="4"/>
        <v>Cumple</v>
      </c>
      <c r="U22" s="469"/>
      <c r="V22" s="2097" t="s">
        <v>1872</v>
      </c>
      <c r="W22" s="482"/>
    </row>
    <row r="23" spans="1:23" ht="117.75" customHeight="1" x14ac:dyDescent="0.3">
      <c r="A23" s="2094"/>
      <c r="B23" s="2094"/>
      <c r="C23" s="2102"/>
      <c r="D23" s="2102"/>
      <c r="E23" s="461" t="s">
        <v>1340</v>
      </c>
      <c r="F23" s="457">
        <v>13</v>
      </c>
      <c r="G23" s="581" t="s">
        <v>1341</v>
      </c>
      <c r="H23" s="614" t="s">
        <v>1678</v>
      </c>
      <c r="I23" s="457">
        <v>12</v>
      </c>
      <c r="J23" s="457" t="s">
        <v>1682</v>
      </c>
      <c r="K23" s="458">
        <v>43430</v>
      </c>
      <c r="L23" s="458">
        <v>43794</v>
      </c>
      <c r="M23" s="479">
        <f t="shared" si="0"/>
        <v>52</v>
      </c>
      <c r="N23" s="480">
        <v>43643</v>
      </c>
      <c r="O23" s="481">
        <f t="shared" si="1"/>
        <v>-21.571428571428573</v>
      </c>
      <c r="P23" s="468" t="str">
        <f t="shared" ca="1" si="2"/>
        <v>Alerta</v>
      </c>
      <c r="Q23" s="482">
        <v>12</v>
      </c>
      <c r="R23" s="483">
        <f t="shared" si="3"/>
        <v>1</v>
      </c>
      <c r="S23" s="480"/>
      <c r="T23" s="469" t="str">
        <f t="shared" si="4"/>
        <v>Cumple</v>
      </c>
      <c r="U23" s="469"/>
      <c r="V23" s="2098"/>
      <c r="W23" s="482"/>
    </row>
    <row r="24" spans="1:23" ht="111.95" customHeight="1" x14ac:dyDescent="0.3">
      <c r="A24" s="2094" t="s">
        <v>1261</v>
      </c>
      <c r="B24" s="2094" t="s">
        <v>29</v>
      </c>
      <c r="C24" s="2096" t="s">
        <v>1342</v>
      </c>
      <c r="D24" s="2096" t="s">
        <v>1343</v>
      </c>
      <c r="E24" s="2099" t="s">
        <v>1344</v>
      </c>
      <c r="F24" s="457">
        <v>14</v>
      </c>
      <c r="G24" s="952" t="s">
        <v>1345</v>
      </c>
      <c r="H24" s="614" t="s">
        <v>1679</v>
      </c>
      <c r="I24" s="457">
        <v>2</v>
      </c>
      <c r="J24" s="457" t="s">
        <v>1682</v>
      </c>
      <c r="K24" s="458">
        <v>43430</v>
      </c>
      <c r="L24" s="458">
        <v>43794</v>
      </c>
      <c r="M24" s="479">
        <f t="shared" si="0"/>
        <v>52</v>
      </c>
      <c r="N24" s="480">
        <v>44165</v>
      </c>
      <c r="O24" s="481">
        <f t="shared" si="1"/>
        <v>53</v>
      </c>
      <c r="P24" s="468" t="str">
        <f t="shared" ca="1" si="2"/>
        <v>Alerta</v>
      </c>
      <c r="Q24" s="482">
        <v>1</v>
      </c>
      <c r="R24" s="483">
        <f t="shared" si="3"/>
        <v>0.5</v>
      </c>
      <c r="S24" s="480"/>
      <c r="T24" s="469" t="str">
        <f t="shared" si="4"/>
        <v>Incumple</v>
      </c>
      <c r="U24" s="469"/>
      <c r="V24" s="721" t="s">
        <v>3054</v>
      </c>
      <c r="W24" s="482"/>
    </row>
    <row r="25" spans="1:23" ht="135.94999999999999" customHeight="1" x14ac:dyDescent="0.3">
      <c r="A25" s="2094"/>
      <c r="B25" s="2094"/>
      <c r="C25" s="2096"/>
      <c r="D25" s="2096"/>
      <c r="E25" s="2101"/>
      <c r="F25" s="457">
        <v>15</v>
      </c>
      <c r="G25" s="952" t="s">
        <v>1346</v>
      </c>
      <c r="H25" s="614" t="s">
        <v>1680</v>
      </c>
      <c r="I25" s="488">
        <v>1</v>
      </c>
      <c r="J25" s="488" t="s">
        <v>1682</v>
      </c>
      <c r="K25" s="458">
        <v>43430</v>
      </c>
      <c r="L25" s="458">
        <v>43794</v>
      </c>
      <c r="M25" s="479">
        <f t="shared" si="0"/>
        <v>52</v>
      </c>
      <c r="N25" s="480">
        <v>44165</v>
      </c>
      <c r="O25" s="481">
        <f t="shared" si="1"/>
        <v>53</v>
      </c>
      <c r="P25" s="468" t="str">
        <f t="shared" ca="1" si="2"/>
        <v>Alerta</v>
      </c>
      <c r="Q25" s="482">
        <v>0</v>
      </c>
      <c r="R25" s="483">
        <f t="shared" si="3"/>
        <v>0</v>
      </c>
      <c r="S25" s="480"/>
      <c r="T25" s="469" t="str">
        <f t="shared" si="4"/>
        <v>Incumple</v>
      </c>
      <c r="U25" s="469"/>
      <c r="V25" s="721" t="s">
        <v>3055</v>
      </c>
      <c r="W25" s="482"/>
    </row>
    <row r="26" spans="1:23" ht="18.75" x14ac:dyDescent="0.3">
      <c r="H26" s="476" t="s">
        <v>23</v>
      </c>
      <c r="I26" s="485">
        <f>SUM(I11:I25)</f>
        <v>41</v>
      </c>
      <c r="J26" s="558"/>
      <c r="K26"/>
      <c r="L26"/>
      <c r="M26" s="486"/>
      <c r="N26"/>
      <c r="O26" s="2058" t="s">
        <v>22</v>
      </c>
      <c r="P26" s="2059"/>
      <c r="Q26" s="484">
        <f>SUM(Q11:Q25)</f>
        <v>24.5</v>
      </c>
      <c r="R26" s="470">
        <f>IF(Q26=0,0,+Q26/I26)</f>
        <v>0.59756097560975607</v>
      </c>
      <c r="S26" s="471" t="s">
        <v>21</v>
      </c>
      <c r="T26" s="470">
        <f>(COUNTIF(T11:T25,"Cumple")*100%)/COUNTA(T11:T25)</f>
        <v>0.26666666666666666</v>
      </c>
    </row>
  </sheetData>
  <autoFilter ref="R1:R26"/>
  <mergeCells count="40">
    <mergeCell ref="O26:P26"/>
    <mergeCell ref="A24:A25"/>
    <mergeCell ref="B24:B25"/>
    <mergeCell ref="C24:C25"/>
    <mergeCell ref="D24:D25"/>
    <mergeCell ref="E24:E25"/>
    <mergeCell ref="B22:B23"/>
    <mergeCell ref="C22:C23"/>
    <mergeCell ref="D22:D23"/>
    <mergeCell ref="A20:A21"/>
    <mergeCell ref="B20:B21"/>
    <mergeCell ref="C20:C21"/>
    <mergeCell ref="D20:D21"/>
    <mergeCell ref="A11:A13"/>
    <mergeCell ref="B11:B13"/>
    <mergeCell ref="C11:C13"/>
    <mergeCell ref="D11:D13"/>
    <mergeCell ref="V22:V23"/>
    <mergeCell ref="E11:E13"/>
    <mergeCell ref="A14:A15"/>
    <mergeCell ref="B14:B15"/>
    <mergeCell ref="C14:C15"/>
    <mergeCell ref="E20:E21"/>
    <mergeCell ref="A16:A18"/>
    <mergeCell ref="B16:B18"/>
    <mergeCell ref="C16:C18"/>
    <mergeCell ref="E16:E18"/>
    <mergeCell ref="D14:D19"/>
    <mergeCell ref="A22:A23"/>
    <mergeCell ref="A1:A6"/>
    <mergeCell ref="B1:B6"/>
    <mergeCell ref="C1:W6"/>
    <mergeCell ref="A7:G7"/>
    <mergeCell ref="K7:W7"/>
    <mergeCell ref="A8:W8"/>
    <mergeCell ref="A9:B9"/>
    <mergeCell ref="D9:E9"/>
    <mergeCell ref="H9:I9"/>
    <mergeCell ref="K9:L9"/>
    <mergeCell ref="F9:G9"/>
  </mergeCells>
  <conditionalFormatting sqref="R10">
    <cfRule type="cellIs" dxfId="652" priority="17" stopIfTrue="1" operator="between">
      <formula>0.9</formula>
      <formula>1</formula>
    </cfRule>
    <cfRule type="cellIs" dxfId="651" priority="18" stopIfTrue="1" operator="between">
      <formula>0.5</formula>
      <formula>0.89</formula>
    </cfRule>
    <cfRule type="cellIs" dxfId="650" priority="19" stopIfTrue="1" operator="between">
      <formula>0.2</formula>
      <formula>0.49</formula>
    </cfRule>
    <cfRule type="cellIs" dxfId="649" priority="20" stopIfTrue="1" operator="between">
      <formula>0</formula>
      <formula>0.19</formula>
    </cfRule>
  </conditionalFormatting>
  <conditionalFormatting sqref="P11:P25">
    <cfRule type="containsText" dxfId="648" priority="15" operator="containsText" text="Alerta">
      <formula>NOT(ISERROR(SEARCH("Alerta",P11)))</formula>
    </cfRule>
    <cfRule type="containsText" dxfId="647" priority="16" operator="containsText" text="En tiempo">
      <formula>NOT(ISERROR(SEARCH("En tiempo",P11)))</formula>
    </cfRule>
  </conditionalFormatting>
  <conditionalFormatting sqref="T11:T25">
    <cfRule type="containsText" dxfId="646" priority="13" operator="containsText" text="Incumple">
      <formula>NOT(ISERROR(SEARCH("Incumple",T11)))</formula>
    </cfRule>
    <cfRule type="containsText" dxfId="645" priority="14" operator="containsText" text="Cumple">
      <formula>NOT(ISERROR(SEARCH("Cumple",T11)))</formula>
    </cfRule>
  </conditionalFormatting>
  <conditionalFormatting sqref="R11:R25">
    <cfRule type="cellIs" dxfId="644" priority="12" operator="between">
      <formula>1</formula>
      <formula>0.9</formula>
    </cfRule>
  </conditionalFormatting>
  <conditionalFormatting sqref="R11:R25">
    <cfRule type="cellIs" dxfId="643" priority="9" operator="between">
      <formula>0.19</formula>
      <formula>0</formula>
    </cfRule>
    <cfRule type="cellIs" dxfId="642" priority="10" operator="between">
      <formula>0.49</formula>
      <formula>0.2</formula>
    </cfRule>
    <cfRule type="cellIs" dxfId="641" priority="11" operator="between">
      <formula>0.89</formula>
      <formula>0.5</formula>
    </cfRule>
  </conditionalFormatting>
  <conditionalFormatting sqref="R26">
    <cfRule type="cellIs" dxfId="640" priority="8" operator="between">
      <formula>1</formula>
      <formula>0.9</formula>
    </cfRule>
  </conditionalFormatting>
  <conditionalFormatting sqref="R26">
    <cfRule type="cellIs" dxfId="639" priority="5" operator="between">
      <formula>0.19</formula>
      <formula>0</formula>
    </cfRule>
    <cfRule type="cellIs" dxfId="638" priority="6" operator="between">
      <formula>0.49</formula>
      <formula>0.2</formula>
    </cfRule>
    <cfRule type="cellIs" dxfId="637" priority="7" operator="between">
      <formula>0.89</formula>
      <formula>0.5</formula>
    </cfRule>
  </conditionalFormatting>
  <conditionalFormatting sqref="T26">
    <cfRule type="cellIs" dxfId="636" priority="4" operator="between">
      <formula>1</formula>
      <formula>0.9</formula>
    </cfRule>
  </conditionalFormatting>
  <conditionalFormatting sqref="T26">
    <cfRule type="cellIs" dxfId="635" priority="1" operator="between">
      <formula>0.19</formula>
      <formula>0</formula>
    </cfRule>
    <cfRule type="cellIs" dxfId="634" priority="2" operator="between">
      <formula>0.49</formula>
      <formula>0.2</formula>
    </cfRule>
    <cfRule type="cellIs" dxfId="633" priority="3" operator="between">
      <formula>0.89</formula>
      <formula>0.5</formula>
    </cfRule>
  </conditionalFormatting>
  <dataValidations count="1">
    <dataValidation type="list" allowBlank="1" showInputMessage="1" showErrorMessage="1" sqref="B24 B11:B12 B14 B16 B19:B20 B22">
      <formula1>INDIRECT(A11)</formula1>
    </dataValidation>
  </dataValidations>
  <printOptions horizontalCentered="1"/>
  <pageMargins left="0.70866141732283472" right="0.31496062992125984" top="0.74803149606299213" bottom="0.74803149606299213" header="0.31496062992125984" footer="0.31496062992125984"/>
  <pageSetup paperSize="121" scale="30" orientation="landscape" r:id="rId1"/>
  <colBreaks count="1" manualBreakCount="1">
    <brk id="8" min="1" max="30"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'D:\Users\UNICAUCA\Downloads\[PLAN DE MEJORA PROVEEDORES.xlsx]Datos'!#REF!</xm:f>
          </x14:formula1>
          <xm:sqref>A16 A24 A11:A12 A14 A19:A20 A22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00B0F0"/>
  </sheetPr>
  <dimension ref="A1:X15"/>
  <sheetViews>
    <sheetView topLeftCell="J12" zoomScale="50" zoomScaleNormal="50" workbookViewId="0">
      <selection activeCell="P15" sqref="P15"/>
    </sheetView>
  </sheetViews>
  <sheetFormatPr baseColWidth="10" defaultColWidth="11.42578125" defaultRowHeight="15" x14ac:dyDescent="0.25"/>
  <cols>
    <col min="1" max="1" width="29.42578125" style="19" customWidth="1"/>
    <col min="2" max="2" width="32.28515625" style="19" customWidth="1"/>
    <col min="3" max="3" width="59.85546875" style="19" customWidth="1"/>
    <col min="4" max="4" width="37" style="19" customWidth="1"/>
    <col min="5" max="5" width="31.85546875" style="19" bestFit="1" customWidth="1"/>
    <col min="6" max="6" width="39.85546875" style="19" bestFit="1" customWidth="1"/>
    <col min="7" max="7" width="30.140625" style="19" bestFit="1" customWidth="1"/>
    <col min="8" max="8" width="18.5703125" style="19" customWidth="1"/>
    <col min="9" max="9" width="39.85546875" style="19" bestFit="1" customWidth="1"/>
    <col min="10" max="11" width="18.5703125" style="19" customWidth="1"/>
    <col min="12" max="12" width="20.42578125" style="19" customWidth="1"/>
    <col min="13" max="13" width="24.85546875" style="19" customWidth="1"/>
    <col min="14" max="14" width="29.28515625" style="19" bestFit="1" customWidth="1"/>
    <col min="15" max="15" width="26.7109375" style="19" customWidth="1"/>
    <col min="16" max="16" width="20.7109375" style="19" customWidth="1"/>
    <col min="17" max="17" width="32.85546875" style="19" customWidth="1"/>
    <col min="18" max="18" width="24.85546875" style="19" customWidth="1"/>
    <col min="19" max="19" width="36.28515625" style="19" customWidth="1"/>
    <col min="20" max="20" width="86.28515625" style="19" customWidth="1"/>
    <col min="21" max="21" width="23.5703125" style="19" customWidth="1"/>
    <col min="22" max="22" width="11.42578125" style="19"/>
    <col min="23" max="23" width="64" style="19" customWidth="1"/>
    <col min="24" max="24" width="53" style="19" customWidth="1"/>
    <col min="25" max="16384" width="11.42578125" style="19"/>
  </cols>
  <sheetData>
    <row r="1" spans="1:24" ht="15" customHeight="1" x14ac:dyDescent="0.25">
      <c r="A1" s="2112" t="s">
        <v>2110</v>
      </c>
      <c r="B1" s="2113"/>
      <c r="C1" s="2113"/>
      <c r="D1" s="2113"/>
      <c r="E1" s="2113"/>
      <c r="F1" s="2113"/>
      <c r="G1" s="2113"/>
      <c r="H1" s="2113"/>
      <c r="I1" s="2113"/>
      <c r="J1" s="2113"/>
      <c r="K1" s="2113"/>
      <c r="L1" s="2113"/>
      <c r="M1" s="2113"/>
      <c r="N1" s="2113"/>
      <c r="O1" s="2113"/>
      <c r="P1" s="2113"/>
      <c r="Q1" s="2113"/>
      <c r="R1" s="2113"/>
      <c r="S1" s="2113"/>
      <c r="T1" s="2113"/>
      <c r="U1" s="2114"/>
    </row>
    <row r="2" spans="1:24" ht="15" customHeight="1" x14ac:dyDescent="0.25">
      <c r="A2" s="2115"/>
      <c r="B2" s="2116"/>
      <c r="C2" s="2116"/>
      <c r="D2" s="2116"/>
      <c r="E2" s="2116"/>
      <c r="F2" s="2116"/>
      <c r="G2" s="2116"/>
      <c r="H2" s="2116"/>
      <c r="I2" s="2116"/>
      <c r="J2" s="2116"/>
      <c r="K2" s="2116"/>
      <c r="L2" s="2116"/>
      <c r="M2" s="2116"/>
      <c r="N2" s="2116"/>
      <c r="O2" s="2116"/>
      <c r="P2" s="2116"/>
      <c r="Q2" s="2116"/>
      <c r="R2" s="2116"/>
      <c r="S2" s="2116"/>
      <c r="T2" s="2116"/>
      <c r="U2" s="2117"/>
    </row>
    <row r="3" spans="1:24" ht="15" customHeight="1" x14ac:dyDescent="0.25">
      <c r="A3" s="2115"/>
      <c r="B3" s="2116"/>
      <c r="C3" s="2116"/>
      <c r="D3" s="2116"/>
      <c r="E3" s="2116"/>
      <c r="F3" s="2116"/>
      <c r="G3" s="2116"/>
      <c r="H3" s="2116"/>
      <c r="I3" s="2116"/>
      <c r="J3" s="2116"/>
      <c r="K3" s="2116"/>
      <c r="L3" s="2116"/>
      <c r="M3" s="2116"/>
      <c r="N3" s="2116"/>
      <c r="O3" s="2116"/>
      <c r="P3" s="2116"/>
      <c r="Q3" s="2116"/>
      <c r="R3" s="2116"/>
      <c r="S3" s="2116"/>
      <c r="T3" s="2116"/>
      <c r="U3" s="2117"/>
    </row>
    <row r="4" spans="1:24" ht="15" customHeight="1" x14ac:dyDescent="0.25">
      <c r="A4" s="2115"/>
      <c r="B4" s="2116"/>
      <c r="C4" s="2116"/>
      <c r="D4" s="2116"/>
      <c r="E4" s="2116"/>
      <c r="F4" s="2116"/>
      <c r="G4" s="2116"/>
      <c r="H4" s="2116"/>
      <c r="I4" s="2116"/>
      <c r="J4" s="2116"/>
      <c r="K4" s="2116"/>
      <c r="L4" s="2116"/>
      <c r="M4" s="2116"/>
      <c r="N4" s="2116"/>
      <c r="O4" s="2116"/>
      <c r="P4" s="2116"/>
      <c r="Q4" s="2116"/>
      <c r="R4" s="2116"/>
      <c r="S4" s="2116"/>
      <c r="T4" s="2116"/>
      <c r="U4" s="2117"/>
    </row>
    <row r="5" spans="1:24" ht="15" customHeight="1" x14ac:dyDescent="0.25">
      <c r="A5" s="2115"/>
      <c r="B5" s="2116"/>
      <c r="C5" s="2116"/>
      <c r="D5" s="2116"/>
      <c r="E5" s="2116"/>
      <c r="F5" s="2116"/>
      <c r="G5" s="2116"/>
      <c r="H5" s="2116"/>
      <c r="I5" s="2116"/>
      <c r="J5" s="2116"/>
      <c r="K5" s="2116"/>
      <c r="L5" s="2116"/>
      <c r="M5" s="2116"/>
      <c r="N5" s="2116"/>
      <c r="O5" s="2116"/>
      <c r="P5" s="2116"/>
      <c r="Q5" s="2116"/>
      <c r="R5" s="2116"/>
      <c r="S5" s="2116"/>
      <c r="T5" s="2116"/>
      <c r="U5" s="2117"/>
    </row>
    <row r="6" spans="1:24" ht="15" customHeight="1" x14ac:dyDescent="0.25">
      <c r="A6" s="2118"/>
      <c r="B6" s="2119"/>
      <c r="C6" s="2119"/>
      <c r="D6" s="2119"/>
      <c r="E6" s="2119"/>
      <c r="F6" s="2119"/>
      <c r="G6" s="2119"/>
      <c r="H6" s="2119"/>
      <c r="I6" s="2119"/>
      <c r="J6" s="2119"/>
      <c r="K6" s="2119"/>
      <c r="L6" s="2119"/>
      <c r="M6" s="2119"/>
      <c r="N6" s="2119"/>
      <c r="O6" s="2119"/>
      <c r="P6" s="2119"/>
      <c r="Q6" s="2119"/>
      <c r="R6" s="2119"/>
      <c r="S6" s="2119"/>
      <c r="T6" s="2119"/>
      <c r="U6" s="2120"/>
    </row>
    <row r="7" spans="1:24" ht="15.75" customHeight="1" x14ac:dyDescent="0.25">
      <c r="A7" s="2121" t="s">
        <v>69</v>
      </c>
      <c r="B7" s="2122"/>
      <c r="C7" s="2122"/>
      <c r="D7" s="2122"/>
      <c r="E7" s="2122"/>
      <c r="F7" s="2122"/>
      <c r="G7" s="2122"/>
      <c r="H7" s="2123"/>
      <c r="I7" s="44" t="s">
        <v>68</v>
      </c>
      <c r="J7" s="44">
        <v>1</v>
      </c>
      <c r="K7" s="2121" t="s">
        <v>67</v>
      </c>
      <c r="L7" s="2122"/>
      <c r="M7" s="2122"/>
      <c r="N7" s="2122"/>
      <c r="O7" s="2122"/>
      <c r="P7" s="2122"/>
      <c r="Q7" s="2122"/>
      <c r="R7" s="2122"/>
      <c r="S7" s="2122"/>
      <c r="T7" s="2122"/>
      <c r="U7" s="2123"/>
    </row>
    <row r="8" spans="1:24" ht="15.75" customHeight="1" x14ac:dyDescent="0.25">
      <c r="A8" s="2121" t="s">
        <v>66</v>
      </c>
      <c r="B8" s="2122"/>
      <c r="C8" s="2122"/>
      <c r="D8" s="2122"/>
      <c r="E8" s="2122"/>
      <c r="F8" s="2122"/>
      <c r="G8" s="2122"/>
      <c r="H8" s="2122"/>
      <c r="I8" s="2122"/>
      <c r="J8" s="2122"/>
      <c r="K8" s="2122"/>
      <c r="L8" s="2122"/>
      <c r="M8" s="2122"/>
      <c r="N8" s="2122"/>
      <c r="O8" s="2122"/>
      <c r="P8" s="2122"/>
      <c r="Q8" s="2122"/>
      <c r="R8" s="2122"/>
      <c r="S8" s="2122"/>
      <c r="T8" s="2122"/>
      <c r="U8" s="2123"/>
    </row>
    <row r="9" spans="1:24" ht="41.25" customHeight="1" x14ac:dyDescent="0.25">
      <c r="A9" s="2108" t="s">
        <v>65</v>
      </c>
      <c r="B9" s="2109"/>
      <c r="C9" s="43" t="s">
        <v>64</v>
      </c>
      <c r="D9" s="2108" t="s">
        <v>63</v>
      </c>
      <c r="E9" s="2109"/>
      <c r="F9" s="43" t="s">
        <v>62</v>
      </c>
      <c r="G9" s="2108" t="s">
        <v>2</v>
      </c>
      <c r="H9" s="2109"/>
      <c r="I9" s="42" t="s">
        <v>61</v>
      </c>
      <c r="J9" s="41"/>
      <c r="K9" s="41"/>
      <c r="L9" s="41"/>
      <c r="M9" s="41"/>
      <c r="N9" s="41"/>
      <c r="O9" s="41"/>
      <c r="P9" s="41"/>
      <c r="Q9" s="41"/>
      <c r="R9" s="41"/>
      <c r="S9" s="41"/>
      <c r="T9" s="41"/>
      <c r="U9" s="40"/>
    </row>
    <row r="10" spans="1:24" ht="45" x14ac:dyDescent="0.25">
      <c r="A10" s="39" t="s">
        <v>60</v>
      </c>
      <c r="B10" s="39" t="s">
        <v>70</v>
      </c>
      <c r="C10" s="39" t="s">
        <v>59</v>
      </c>
      <c r="D10" s="39" t="s">
        <v>58</v>
      </c>
      <c r="E10" s="45" t="s">
        <v>57</v>
      </c>
      <c r="F10" s="39" t="s">
        <v>56</v>
      </c>
      <c r="G10" s="39" t="s">
        <v>1587</v>
      </c>
      <c r="H10" s="39" t="s">
        <v>55</v>
      </c>
      <c r="I10" s="39" t="s">
        <v>54</v>
      </c>
      <c r="J10" s="39" t="s">
        <v>53</v>
      </c>
      <c r="K10" s="39" t="s">
        <v>52</v>
      </c>
      <c r="L10" s="39" t="s">
        <v>51</v>
      </c>
      <c r="M10" s="39" t="s">
        <v>50</v>
      </c>
      <c r="N10" s="39" t="s">
        <v>49</v>
      </c>
      <c r="O10" s="39" t="s">
        <v>48</v>
      </c>
      <c r="P10" s="39" t="s">
        <v>47</v>
      </c>
      <c r="Q10" s="39" t="s">
        <v>46</v>
      </c>
      <c r="R10" s="38" t="s">
        <v>45</v>
      </c>
      <c r="S10" s="38" t="s">
        <v>44</v>
      </c>
      <c r="T10" s="38" t="s">
        <v>43</v>
      </c>
      <c r="U10" s="38" t="s">
        <v>42</v>
      </c>
    </row>
    <row r="11" spans="1:24" ht="163.5" customHeight="1" x14ac:dyDescent="0.25">
      <c r="A11" s="2124" t="s">
        <v>30</v>
      </c>
      <c r="B11" s="2124" t="s">
        <v>29</v>
      </c>
      <c r="C11" s="2126" t="s">
        <v>41</v>
      </c>
      <c r="D11" s="34" t="s">
        <v>40</v>
      </c>
      <c r="E11" s="37" t="s">
        <v>39</v>
      </c>
      <c r="F11" s="33" t="s">
        <v>38</v>
      </c>
      <c r="G11" s="26" t="s">
        <v>24</v>
      </c>
      <c r="H11" s="33">
        <v>2</v>
      </c>
      <c r="I11" s="31">
        <v>43647</v>
      </c>
      <c r="J11" s="31">
        <v>43860</v>
      </c>
      <c r="K11" s="32">
        <f>(+J11-I11)/7</f>
        <v>30.428571428571427</v>
      </c>
      <c r="L11" s="31">
        <v>43643</v>
      </c>
      <c r="M11" s="30">
        <f>(L11-I11)/7-K11</f>
        <v>-31</v>
      </c>
      <c r="N11" s="29" t="str">
        <f ca="1">IF((J11-TODAY())/7&gt;=K11/4,"En tiempo","Alerta")</f>
        <v>Alerta</v>
      </c>
      <c r="O11" s="26">
        <v>1</v>
      </c>
      <c r="P11" s="28">
        <f>IF(O11/H11=1,1,+O11/H11)</f>
        <v>0.5</v>
      </c>
      <c r="Q11" s="31"/>
      <c r="R11" s="27" t="str">
        <f>IF(Q11&lt;=J11,"Cumple","Incumple")</f>
        <v>Cumple</v>
      </c>
      <c r="S11" s="577" t="s">
        <v>1723</v>
      </c>
      <c r="T11" s="654" t="s">
        <v>1724</v>
      </c>
      <c r="U11" s="26"/>
      <c r="W11" s="36"/>
      <c r="X11" s="36"/>
    </row>
    <row r="12" spans="1:24" ht="90" x14ac:dyDescent="0.25">
      <c r="A12" s="2125"/>
      <c r="B12" s="2125"/>
      <c r="C12" s="2127"/>
      <c r="D12" s="34" t="s">
        <v>37</v>
      </c>
      <c r="E12" s="33" t="s">
        <v>36</v>
      </c>
      <c r="F12" s="33" t="s">
        <v>35</v>
      </c>
      <c r="G12" s="26" t="s">
        <v>24</v>
      </c>
      <c r="H12" s="33">
        <v>3</v>
      </c>
      <c r="I12" s="31">
        <v>43633</v>
      </c>
      <c r="J12" s="31">
        <v>43998</v>
      </c>
      <c r="K12" s="32">
        <f>(+J12-I12)/7</f>
        <v>52.142857142857146</v>
      </c>
      <c r="L12" s="31">
        <v>43643</v>
      </c>
      <c r="M12" s="30">
        <f>(L12-I12)/7-K12</f>
        <v>-50.714285714285715</v>
      </c>
      <c r="N12" s="29" t="str">
        <f ca="1">IF((J12-TODAY())/7&gt;=K12/4,"En tiempo","Alerta")</f>
        <v>Alerta</v>
      </c>
      <c r="O12" s="26">
        <v>3</v>
      </c>
      <c r="P12" s="28">
        <f>IF(O12/H12=1,1,+O12/H12)</f>
        <v>1</v>
      </c>
      <c r="Q12" s="31">
        <v>43643</v>
      </c>
      <c r="R12" s="27" t="str">
        <f>IF(Q12&lt;=J12,"Cumple","Incumple")</f>
        <v>Cumple</v>
      </c>
      <c r="S12" s="553" t="s">
        <v>1659</v>
      </c>
      <c r="T12" s="654" t="s">
        <v>1697</v>
      </c>
      <c r="U12" s="26"/>
      <c r="W12" s="576"/>
      <c r="X12" s="36"/>
    </row>
    <row r="13" spans="1:24" ht="252" x14ac:dyDescent="0.25">
      <c r="A13" s="35" t="s">
        <v>30</v>
      </c>
      <c r="B13" s="35" t="s">
        <v>29</v>
      </c>
      <c r="C13" s="34" t="s">
        <v>34</v>
      </c>
      <c r="D13" s="34" t="s">
        <v>33</v>
      </c>
      <c r="E13" s="33" t="s">
        <v>32</v>
      </c>
      <c r="F13" s="33" t="s">
        <v>31</v>
      </c>
      <c r="G13" s="26" t="s">
        <v>24</v>
      </c>
      <c r="H13" s="33">
        <v>1</v>
      </c>
      <c r="I13" s="31">
        <v>43633</v>
      </c>
      <c r="J13" s="31">
        <v>43998</v>
      </c>
      <c r="K13" s="32">
        <f>(+J13-I13)/7</f>
        <v>52.142857142857146</v>
      </c>
      <c r="L13" s="31">
        <v>43643</v>
      </c>
      <c r="M13" s="30">
        <f>(L13-I13)/7-K13</f>
        <v>-50.714285714285715</v>
      </c>
      <c r="N13" s="29" t="str">
        <f ca="1">IF((J13-TODAY())/7&gt;=K13/4,"En tiempo","Alerta")</f>
        <v>Alerta</v>
      </c>
      <c r="O13" s="26">
        <v>0</v>
      </c>
      <c r="P13" s="28">
        <f>IF(O13/H13=1,1,+O13/H13)</f>
        <v>0</v>
      </c>
      <c r="Q13" s="26"/>
      <c r="R13" s="27" t="str">
        <f>IF(Q13&lt;=J13,"Cumple","Incumple")</f>
        <v>Cumple</v>
      </c>
      <c r="S13" s="26"/>
      <c r="T13" s="654" t="s">
        <v>1725</v>
      </c>
      <c r="U13" s="26"/>
    </row>
    <row r="14" spans="1:24" ht="222.75" customHeight="1" x14ac:dyDescent="0.25">
      <c r="A14" s="35" t="s">
        <v>30</v>
      </c>
      <c r="B14" s="35" t="s">
        <v>29</v>
      </c>
      <c r="C14" s="34" t="s">
        <v>28</v>
      </c>
      <c r="D14" s="34" t="s">
        <v>27</v>
      </c>
      <c r="E14" s="33" t="s">
        <v>26</v>
      </c>
      <c r="F14" s="33" t="s">
        <v>25</v>
      </c>
      <c r="G14" s="26" t="s">
        <v>24</v>
      </c>
      <c r="H14" s="33">
        <v>1</v>
      </c>
      <c r="I14" s="31">
        <v>43633</v>
      </c>
      <c r="J14" s="31">
        <v>43998</v>
      </c>
      <c r="K14" s="32">
        <f>(+J14-I14)/7</f>
        <v>52.142857142857146</v>
      </c>
      <c r="L14" s="31">
        <v>43643</v>
      </c>
      <c r="M14" s="30">
        <f>(L14-I14)/7-K14</f>
        <v>-50.714285714285715</v>
      </c>
      <c r="N14" s="29" t="str">
        <f ca="1">IF((J14-TODAY())/7&gt;=K14/4,"En tiempo","Alerta")</f>
        <v>Alerta</v>
      </c>
      <c r="O14" s="26">
        <v>0</v>
      </c>
      <c r="P14" s="28">
        <f>IF(O14/H14=1,1,+O14/H14)</f>
        <v>0</v>
      </c>
      <c r="Q14" s="26"/>
      <c r="R14" s="27" t="str">
        <f>IF(Q14&lt;=J14,"Cumple","Incumple")</f>
        <v>Cumple</v>
      </c>
      <c r="S14" s="26"/>
      <c r="T14" s="654" t="s">
        <v>1726</v>
      </c>
      <c r="U14" s="26"/>
    </row>
    <row r="15" spans="1:24" ht="18.75" x14ac:dyDescent="0.25">
      <c r="G15" s="25" t="s">
        <v>23</v>
      </c>
      <c r="H15" s="24">
        <f>SUM(H11:H14)</f>
        <v>7</v>
      </c>
      <c r="K15" s="23"/>
      <c r="M15" s="2110" t="s">
        <v>22</v>
      </c>
      <c r="N15" s="2111"/>
      <c r="O15" s="22">
        <f>SUM(O11:O14)</f>
        <v>4</v>
      </c>
      <c r="P15" s="20">
        <f>IF(O15=0,0,+O15/H15)</f>
        <v>0.5714285714285714</v>
      </c>
      <c r="Q15" s="21" t="s">
        <v>21</v>
      </c>
      <c r="R15" s="20">
        <f>(COUNTIF(R11:R14,"Cumple")*100%)/COUNTA(R11:R14)</f>
        <v>1</v>
      </c>
    </row>
  </sheetData>
  <autoFilter ref="A10:U10"/>
  <mergeCells count="11">
    <mergeCell ref="G9:H9"/>
    <mergeCell ref="M15:N15"/>
    <mergeCell ref="A9:B9"/>
    <mergeCell ref="D9:E9"/>
    <mergeCell ref="A1:U6"/>
    <mergeCell ref="K7:U7"/>
    <mergeCell ref="A7:H7"/>
    <mergeCell ref="A11:A12"/>
    <mergeCell ref="B11:B12"/>
    <mergeCell ref="C11:C12"/>
    <mergeCell ref="A8:U8"/>
  </mergeCells>
  <conditionalFormatting sqref="P10">
    <cfRule type="cellIs" dxfId="632" priority="17" stopIfTrue="1" operator="between">
      <formula>0.9</formula>
      <formula>1</formula>
    </cfRule>
    <cfRule type="cellIs" dxfId="631" priority="18" stopIfTrue="1" operator="between">
      <formula>0.5</formula>
      <formula>0.89</formula>
    </cfRule>
    <cfRule type="cellIs" dxfId="630" priority="19" stopIfTrue="1" operator="between">
      <formula>0.2</formula>
      <formula>0.49</formula>
    </cfRule>
    <cfRule type="cellIs" dxfId="629" priority="20" stopIfTrue="1" operator="between">
      <formula>0</formula>
      <formula>0.19</formula>
    </cfRule>
  </conditionalFormatting>
  <conditionalFormatting sqref="N11:N14">
    <cfRule type="containsText" dxfId="628" priority="15" operator="containsText" text="Alerta">
      <formula>NOT(ISERROR(SEARCH("Alerta",N11)))</formula>
    </cfRule>
    <cfRule type="containsText" dxfId="627" priority="16" operator="containsText" text="En tiempo">
      <formula>NOT(ISERROR(SEARCH("En tiempo",N11)))</formula>
    </cfRule>
  </conditionalFormatting>
  <conditionalFormatting sqref="R11:R14">
    <cfRule type="containsText" dxfId="626" priority="13" operator="containsText" text="Incumple">
      <formula>NOT(ISERROR(SEARCH("Incumple",R11)))</formula>
    </cfRule>
    <cfRule type="containsText" dxfId="625" priority="14" operator="containsText" text="Cumple">
      <formula>NOT(ISERROR(SEARCH("Cumple",R11)))</formula>
    </cfRule>
  </conditionalFormatting>
  <conditionalFormatting sqref="P11:P14">
    <cfRule type="cellIs" dxfId="624" priority="12" operator="between">
      <formula>1</formula>
      <formula>0.9</formula>
    </cfRule>
  </conditionalFormatting>
  <conditionalFormatting sqref="P11:P14">
    <cfRule type="cellIs" dxfId="623" priority="9" operator="between">
      <formula>0.19</formula>
      <formula>0</formula>
    </cfRule>
    <cfRule type="cellIs" dxfId="622" priority="10" operator="between">
      <formula>0.49</formula>
      <formula>0.2</formula>
    </cfRule>
    <cfRule type="cellIs" dxfId="621" priority="11" operator="between">
      <formula>0.89</formula>
      <formula>0.5</formula>
    </cfRule>
  </conditionalFormatting>
  <conditionalFormatting sqref="P15">
    <cfRule type="cellIs" dxfId="620" priority="8" operator="between">
      <formula>1</formula>
      <formula>0.9</formula>
    </cfRule>
  </conditionalFormatting>
  <conditionalFormatting sqref="P15">
    <cfRule type="cellIs" dxfId="619" priority="5" operator="between">
      <formula>0.19</formula>
      <formula>0</formula>
    </cfRule>
    <cfRule type="cellIs" dxfId="618" priority="6" operator="between">
      <formula>0.49</formula>
      <formula>0.2</formula>
    </cfRule>
    <cfRule type="cellIs" dxfId="617" priority="7" operator="between">
      <formula>0.89</formula>
      <formula>0.5</formula>
    </cfRule>
  </conditionalFormatting>
  <conditionalFormatting sqref="R15">
    <cfRule type="cellIs" dxfId="616" priority="4" operator="between">
      <formula>1</formula>
      <formula>0.9</formula>
    </cfRule>
  </conditionalFormatting>
  <conditionalFormatting sqref="R15">
    <cfRule type="cellIs" dxfId="615" priority="1" operator="between">
      <formula>0.19</formula>
      <formula>0</formula>
    </cfRule>
    <cfRule type="cellIs" dxfId="614" priority="2" operator="between">
      <formula>0.49</formula>
      <formula>0.2</formula>
    </cfRule>
    <cfRule type="cellIs" dxfId="613" priority="3" operator="between">
      <formula>0.89</formula>
      <formula>0.5</formula>
    </cfRule>
  </conditionalFormatting>
  <dataValidations count="1">
    <dataValidation type="list" allowBlank="1" showInputMessage="1" showErrorMessage="1" sqref="B11 B13:B14">
      <formula1>INDIRECT(A11)</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'D:\Users\UNICAUCA\Downloads\[PM evaluación procesos disciplinarios.xlsx]Datos'!#REF!</xm:f>
          </x14:formula1>
          <xm:sqref>A11 A13:A14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OK23"/>
  <sheetViews>
    <sheetView topLeftCell="K12" zoomScale="47" zoomScaleNormal="80" workbookViewId="0">
      <selection activeCell="R19" sqref="R19"/>
    </sheetView>
  </sheetViews>
  <sheetFormatPr baseColWidth="10" defaultColWidth="17.5703125" defaultRowHeight="15.75" x14ac:dyDescent="0.2"/>
  <cols>
    <col min="1" max="1" width="7.28515625" style="1432" customWidth="1"/>
    <col min="2" max="2" width="11" style="1460" customWidth="1"/>
    <col min="3" max="3" width="12" style="1460" customWidth="1"/>
    <col min="4" max="4" width="37.140625" style="1460" customWidth="1"/>
    <col min="5" max="5" width="35" style="1460" customWidth="1"/>
    <col min="6" max="6" width="39" style="1460" customWidth="1"/>
    <col min="7" max="7" width="35.85546875" style="1460" customWidth="1"/>
    <col min="8" max="8" width="31" style="1432" customWidth="1"/>
    <col min="9" max="9" width="19.85546875" style="1432" customWidth="1"/>
    <col min="10" max="10" width="19.5703125" style="1432" customWidth="1"/>
    <col min="11" max="11" width="17.140625" style="1432" customWidth="1"/>
    <col min="12" max="12" width="19.28515625" style="1432" customWidth="1"/>
    <col min="13" max="13" width="19" style="1432" customWidth="1"/>
    <col min="14" max="14" width="22.28515625" style="1432" customWidth="1"/>
    <col min="15" max="15" width="19.42578125" style="1432" customWidth="1"/>
    <col min="16" max="16" width="18.28515625" style="1432" bestFit="1" customWidth="1"/>
    <col min="17" max="17" width="16.85546875" style="1432" customWidth="1"/>
    <col min="18" max="18" width="35.7109375" style="1432" customWidth="1"/>
    <col min="19" max="19" width="20" style="1432" customWidth="1"/>
    <col min="20" max="20" width="20.140625" style="1432" customWidth="1"/>
    <col min="21" max="21" width="39.28515625" style="1432" customWidth="1"/>
    <col min="22" max="22" width="19.85546875" style="1432" customWidth="1"/>
    <col min="23" max="24" width="17.5703125" style="1432" customWidth="1"/>
    <col min="25" max="25" width="20.7109375" style="1432" customWidth="1"/>
    <col min="26" max="16384" width="17.5703125" style="1432"/>
  </cols>
  <sheetData>
    <row r="1" spans="1:401" ht="15.75" customHeight="1" x14ac:dyDescent="0.2">
      <c r="B1" s="2154"/>
      <c r="C1" s="2155"/>
      <c r="D1" s="2160" t="s">
        <v>2111</v>
      </c>
      <c r="E1" s="2161"/>
      <c r="F1" s="2161"/>
      <c r="G1" s="2161"/>
      <c r="H1" s="2161"/>
      <c r="I1" s="2161"/>
      <c r="J1" s="2161"/>
      <c r="K1" s="2161"/>
      <c r="L1" s="2161"/>
      <c r="M1" s="2161"/>
      <c r="N1" s="2161"/>
      <c r="O1" s="2161"/>
      <c r="P1" s="2161"/>
      <c r="Q1" s="2161"/>
      <c r="R1" s="2161"/>
      <c r="S1" s="2161"/>
      <c r="T1" s="2161"/>
      <c r="U1" s="2161"/>
      <c r="V1" s="2161"/>
    </row>
    <row r="2" spans="1:401" ht="15.75" customHeight="1" x14ac:dyDescent="0.2">
      <c r="B2" s="2156"/>
      <c r="C2" s="2157"/>
      <c r="D2" s="2160"/>
      <c r="E2" s="2161"/>
      <c r="F2" s="2161"/>
      <c r="G2" s="2161"/>
      <c r="H2" s="2161"/>
      <c r="I2" s="2161"/>
      <c r="J2" s="2161"/>
      <c r="K2" s="2161"/>
      <c r="L2" s="2161"/>
      <c r="M2" s="2161"/>
      <c r="N2" s="2161"/>
      <c r="O2" s="2161"/>
      <c r="P2" s="2161"/>
      <c r="Q2" s="2161"/>
      <c r="R2" s="2161"/>
      <c r="S2" s="2161"/>
      <c r="T2" s="2161"/>
      <c r="U2" s="2161"/>
      <c r="V2" s="2161"/>
    </row>
    <row r="3" spans="1:401" ht="15.75" customHeight="1" x14ac:dyDescent="0.2">
      <c r="B3" s="2156"/>
      <c r="C3" s="2157"/>
      <c r="D3" s="2160"/>
      <c r="E3" s="2161"/>
      <c r="F3" s="2161"/>
      <c r="G3" s="2161"/>
      <c r="H3" s="2161"/>
      <c r="I3" s="2161"/>
      <c r="J3" s="2161"/>
      <c r="K3" s="2161"/>
      <c r="L3" s="2161"/>
      <c r="M3" s="2161"/>
      <c r="N3" s="2161"/>
      <c r="O3" s="2161"/>
      <c r="P3" s="2161"/>
      <c r="Q3" s="2161"/>
      <c r="R3" s="2161"/>
      <c r="S3" s="2161"/>
      <c r="T3" s="2161"/>
      <c r="U3" s="2161"/>
      <c r="V3" s="2161"/>
    </row>
    <row r="4" spans="1:401" ht="15.75" customHeight="1" x14ac:dyDescent="0.2">
      <c r="B4" s="2156"/>
      <c r="C4" s="2157"/>
      <c r="D4" s="2160"/>
      <c r="E4" s="2161"/>
      <c r="F4" s="2161"/>
      <c r="G4" s="2161"/>
      <c r="H4" s="2161"/>
      <c r="I4" s="2161"/>
      <c r="J4" s="2161"/>
      <c r="K4" s="2161"/>
      <c r="L4" s="2161"/>
      <c r="M4" s="2161"/>
      <c r="N4" s="2161"/>
      <c r="O4" s="2161"/>
      <c r="P4" s="2161"/>
      <c r="Q4" s="2161"/>
      <c r="R4" s="2161"/>
      <c r="S4" s="2161"/>
      <c r="T4" s="2161"/>
      <c r="U4" s="2161"/>
      <c r="V4" s="2161"/>
    </row>
    <row r="5" spans="1:401" s="1436" customFormat="1" ht="15.75" customHeight="1" x14ac:dyDescent="0.25">
      <c r="A5" s="1433"/>
      <c r="B5" s="2156"/>
      <c r="C5" s="2157"/>
      <c r="D5" s="2160"/>
      <c r="E5" s="2161"/>
      <c r="F5" s="2161"/>
      <c r="G5" s="2161"/>
      <c r="H5" s="2161"/>
      <c r="I5" s="2161"/>
      <c r="J5" s="2161"/>
      <c r="K5" s="2161"/>
      <c r="L5" s="2161"/>
      <c r="M5" s="2161"/>
      <c r="N5" s="2161"/>
      <c r="O5" s="2161"/>
      <c r="P5" s="2161"/>
      <c r="Q5" s="2161"/>
      <c r="R5" s="2161"/>
      <c r="S5" s="2161"/>
      <c r="T5" s="2161"/>
      <c r="U5" s="2161"/>
      <c r="V5" s="2161"/>
      <c r="W5" s="1434"/>
      <c r="X5" s="1434"/>
      <c r="Y5" s="1434"/>
      <c r="Z5" s="1434"/>
      <c r="AA5" s="1434"/>
      <c r="AB5" s="1434"/>
      <c r="AC5" s="1434"/>
      <c r="AD5" s="1434"/>
      <c r="AE5" s="1434"/>
      <c r="AF5" s="2164"/>
      <c r="AG5" s="2165"/>
      <c r="AH5" s="2166"/>
      <c r="AI5" s="1435"/>
      <c r="AJ5" s="1435"/>
      <c r="AK5" s="1435"/>
      <c r="AL5" s="1435"/>
      <c r="AM5" s="1435"/>
      <c r="AN5" s="1435"/>
      <c r="AO5" s="1435"/>
      <c r="AP5" s="1435"/>
      <c r="AQ5" s="1435"/>
      <c r="AR5" s="1435"/>
      <c r="AS5" s="1435"/>
      <c r="AT5" s="1435"/>
      <c r="AU5" s="1435"/>
      <c r="AV5" s="1435"/>
      <c r="AW5" s="1435"/>
      <c r="AX5" s="1435"/>
      <c r="AY5" s="1435"/>
      <c r="AZ5" s="1435"/>
      <c r="BA5" s="1435"/>
      <c r="BB5" s="1435"/>
      <c r="BC5" s="1435"/>
      <c r="BD5" s="1435"/>
      <c r="BE5" s="1435"/>
      <c r="BF5" s="1435"/>
      <c r="BG5" s="1435"/>
      <c r="BH5" s="1435"/>
      <c r="BI5" s="1435"/>
      <c r="BJ5" s="1435"/>
      <c r="BK5" s="1435"/>
      <c r="BL5" s="1435"/>
      <c r="BM5" s="1435"/>
      <c r="BN5" s="1435"/>
      <c r="BO5" s="1435"/>
      <c r="BP5" s="1435"/>
      <c r="BQ5" s="1435"/>
      <c r="BR5" s="1435"/>
      <c r="BS5" s="1435"/>
      <c r="BT5" s="1435"/>
      <c r="BU5" s="1435"/>
      <c r="BV5" s="1435"/>
      <c r="BW5" s="1435"/>
      <c r="BX5" s="1435"/>
      <c r="BY5" s="1435"/>
      <c r="BZ5" s="1435"/>
      <c r="CA5" s="1435"/>
      <c r="CB5" s="1435"/>
      <c r="CC5" s="1435"/>
      <c r="CD5" s="1435"/>
      <c r="CE5" s="1435"/>
      <c r="CF5" s="1435"/>
      <c r="CG5" s="1435"/>
      <c r="CH5" s="1435"/>
      <c r="CI5" s="1435"/>
      <c r="CJ5" s="1435"/>
      <c r="CK5" s="1435"/>
      <c r="CL5" s="1435"/>
      <c r="CM5" s="1435"/>
      <c r="CN5" s="1435"/>
      <c r="CO5" s="1435"/>
      <c r="CP5" s="1435"/>
      <c r="CQ5" s="1435"/>
      <c r="CR5" s="1435"/>
      <c r="CS5" s="1435"/>
      <c r="CT5" s="1435"/>
      <c r="CU5" s="1435"/>
      <c r="CV5" s="1435"/>
      <c r="CW5" s="1435"/>
      <c r="CX5" s="1435"/>
      <c r="CY5" s="1435"/>
      <c r="CZ5" s="1435"/>
      <c r="DA5" s="1435"/>
      <c r="DB5" s="1435"/>
      <c r="DC5" s="1435"/>
      <c r="DD5" s="1435"/>
      <c r="DE5" s="1435"/>
      <c r="DF5" s="1435"/>
      <c r="DG5" s="1435"/>
      <c r="DH5" s="1435"/>
      <c r="DI5" s="1435"/>
      <c r="DJ5" s="1435"/>
      <c r="DK5" s="1435"/>
      <c r="DL5" s="1435"/>
      <c r="DM5" s="1435"/>
      <c r="DN5" s="1435"/>
      <c r="DO5" s="1435"/>
      <c r="DP5" s="1435"/>
      <c r="DQ5" s="1435"/>
      <c r="DR5" s="1435"/>
      <c r="DS5" s="1435"/>
      <c r="DT5" s="1435"/>
      <c r="DU5" s="1435"/>
      <c r="DV5" s="1435"/>
      <c r="DW5" s="1435"/>
      <c r="DX5" s="1435"/>
      <c r="DY5" s="1435"/>
      <c r="DZ5" s="1435"/>
      <c r="EA5" s="1435"/>
      <c r="EB5" s="1435"/>
      <c r="EC5" s="1435"/>
      <c r="ED5" s="1435"/>
      <c r="EE5" s="1435"/>
      <c r="EF5" s="1435"/>
      <c r="EG5" s="1435"/>
      <c r="EH5" s="1435"/>
      <c r="EI5" s="1435"/>
      <c r="EJ5" s="1435"/>
      <c r="EK5" s="1435"/>
      <c r="EL5" s="1435"/>
      <c r="EM5" s="1435"/>
      <c r="EN5" s="1435"/>
      <c r="EO5" s="1435"/>
      <c r="EP5" s="1435"/>
      <c r="EQ5" s="1435"/>
      <c r="ER5" s="1435"/>
      <c r="ES5" s="1435"/>
      <c r="ET5" s="1435"/>
      <c r="EU5" s="1435"/>
      <c r="EV5" s="1435"/>
      <c r="EW5" s="1435"/>
      <c r="EX5" s="1435"/>
      <c r="EY5" s="1435"/>
      <c r="EZ5" s="1435"/>
      <c r="FA5" s="1435"/>
      <c r="FB5" s="1435"/>
      <c r="FC5" s="1435"/>
      <c r="FD5" s="1435"/>
      <c r="FE5" s="1435"/>
      <c r="FF5" s="1435"/>
      <c r="FG5" s="1435"/>
      <c r="FH5" s="1435"/>
      <c r="FI5" s="1435"/>
      <c r="FJ5" s="1435"/>
      <c r="FK5" s="1435"/>
      <c r="FL5" s="1435"/>
      <c r="FM5" s="1435"/>
      <c r="FN5" s="1435"/>
      <c r="FO5" s="1435"/>
      <c r="FP5" s="1435"/>
      <c r="FQ5" s="1435"/>
      <c r="FR5" s="1435"/>
      <c r="FS5" s="1435"/>
      <c r="FT5" s="1435"/>
      <c r="FU5" s="1435"/>
      <c r="FV5" s="1435"/>
      <c r="FW5" s="1435"/>
      <c r="FX5" s="1435"/>
      <c r="FY5" s="1435"/>
      <c r="FZ5" s="1435"/>
      <c r="GA5" s="1435"/>
      <c r="GB5" s="1435"/>
      <c r="GC5" s="1435"/>
      <c r="GD5" s="1435"/>
      <c r="GE5" s="1435"/>
      <c r="GF5" s="1435"/>
      <c r="GG5" s="1435"/>
      <c r="GH5" s="1435"/>
      <c r="GI5" s="1435"/>
      <c r="GJ5" s="1435"/>
      <c r="GK5" s="1435"/>
      <c r="GL5" s="1435"/>
      <c r="GM5" s="1435"/>
      <c r="GN5" s="1435"/>
      <c r="GO5" s="1435"/>
      <c r="GP5" s="1435"/>
      <c r="GQ5" s="1435"/>
      <c r="GR5" s="1435"/>
      <c r="GS5" s="1435"/>
      <c r="GT5" s="1435"/>
      <c r="GU5" s="1435"/>
      <c r="GV5" s="1435"/>
      <c r="GW5" s="1435"/>
      <c r="GX5" s="1435"/>
      <c r="GY5" s="1435"/>
      <c r="GZ5" s="1435"/>
      <c r="HA5" s="1435"/>
      <c r="HB5" s="1435"/>
      <c r="HC5" s="1435"/>
      <c r="HD5" s="1435"/>
      <c r="HE5" s="1435"/>
      <c r="HF5" s="1435"/>
      <c r="HG5" s="1435"/>
      <c r="HH5" s="1435"/>
      <c r="HI5" s="1435"/>
      <c r="HJ5" s="1435"/>
      <c r="HK5" s="1435"/>
      <c r="HL5" s="1435"/>
      <c r="HM5" s="1435"/>
      <c r="HN5" s="1435"/>
      <c r="HO5" s="1435"/>
      <c r="HP5" s="1435"/>
      <c r="HQ5" s="1435"/>
      <c r="HR5" s="1435"/>
      <c r="HS5" s="1435"/>
      <c r="HT5" s="1435"/>
      <c r="HU5" s="1435"/>
      <c r="HV5" s="1435"/>
      <c r="HW5" s="1435"/>
      <c r="HX5" s="1435"/>
      <c r="HY5" s="1435"/>
      <c r="HZ5" s="1435"/>
      <c r="IA5" s="1435"/>
      <c r="IB5" s="1435"/>
      <c r="IC5" s="1435"/>
      <c r="ID5" s="1435"/>
      <c r="IE5" s="1435"/>
      <c r="IF5" s="1435"/>
      <c r="IG5" s="1435"/>
      <c r="IH5" s="1435"/>
      <c r="II5" s="1435"/>
      <c r="IJ5" s="1435"/>
      <c r="IK5" s="1435"/>
      <c r="IL5" s="1435"/>
      <c r="IM5" s="1435"/>
      <c r="IN5" s="1435"/>
      <c r="IO5" s="1435"/>
      <c r="IP5" s="1435"/>
      <c r="IQ5" s="1435"/>
      <c r="IR5" s="1435"/>
      <c r="IS5" s="1435"/>
      <c r="IT5" s="1435"/>
      <c r="IU5" s="1435"/>
      <c r="IV5" s="1435"/>
      <c r="IW5" s="1435"/>
      <c r="IX5" s="1435"/>
      <c r="IY5" s="1435"/>
      <c r="IZ5" s="1435"/>
      <c r="JA5" s="1435"/>
      <c r="JB5" s="1435"/>
      <c r="JC5" s="1435"/>
      <c r="JD5" s="1435"/>
      <c r="JE5" s="1435"/>
      <c r="JF5" s="1435"/>
      <c r="JG5" s="1435"/>
      <c r="JH5" s="1435"/>
      <c r="JI5" s="1435"/>
      <c r="JJ5" s="1435"/>
      <c r="JK5" s="1435"/>
      <c r="JL5" s="1435"/>
      <c r="JM5" s="1435"/>
      <c r="JN5" s="1435"/>
      <c r="JO5" s="1435"/>
      <c r="JP5" s="1435"/>
      <c r="JQ5" s="1435"/>
      <c r="JR5" s="1435"/>
      <c r="JS5" s="1435"/>
      <c r="JT5" s="1435"/>
      <c r="JU5" s="1435"/>
      <c r="JV5" s="1435"/>
      <c r="JW5" s="1435"/>
      <c r="JX5" s="1435"/>
      <c r="JY5" s="1435"/>
      <c r="JZ5" s="1435"/>
      <c r="KA5" s="1435"/>
      <c r="KB5" s="1435"/>
      <c r="KC5" s="1435"/>
      <c r="KD5" s="1435"/>
      <c r="KE5" s="1435"/>
      <c r="KF5" s="1435"/>
      <c r="KG5" s="1435"/>
      <c r="KH5" s="1435"/>
      <c r="KI5" s="1435"/>
      <c r="KJ5" s="1435"/>
      <c r="KK5" s="1435"/>
      <c r="KL5" s="1435"/>
      <c r="KM5" s="1435"/>
      <c r="KN5" s="1435"/>
      <c r="KO5" s="1435"/>
      <c r="KP5" s="1435"/>
      <c r="KQ5" s="1435"/>
      <c r="KR5" s="1435"/>
      <c r="KS5" s="1435"/>
      <c r="KT5" s="1435"/>
      <c r="KU5" s="1435"/>
      <c r="KV5" s="1435"/>
      <c r="KW5" s="1435"/>
      <c r="KX5" s="1435"/>
      <c r="KY5" s="1435"/>
      <c r="KZ5" s="1435"/>
      <c r="LA5" s="1435"/>
      <c r="LB5" s="1435"/>
      <c r="LC5" s="1435"/>
      <c r="LD5" s="1435"/>
      <c r="LE5" s="1435"/>
      <c r="LF5" s="1435"/>
      <c r="LG5" s="1435"/>
      <c r="LH5" s="1435"/>
      <c r="LI5" s="1435"/>
      <c r="LJ5" s="1435"/>
      <c r="LK5" s="1435"/>
      <c r="LL5" s="1435"/>
      <c r="LM5" s="1435"/>
      <c r="LN5" s="1435"/>
      <c r="LO5" s="1435"/>
      <c r="LP5" s="1435"/>
      <c r="LQ5" s="1435"/>
      <c r="LR5" s="1435"/>
      <c r="LS5" s="1435"/>
      <c r="LT5" s="1435"/>
      <c r="LU5" s="1435"/>
      <c r="LV5" s="1435"/>
      <c r="LW5" s="1435"/>
      <c r="LX5" s="1435"/>
      <c r="LY5" s="1435"/>
      <c r="LZ5" s="1435"/>
      <c r="MA5" s="1435"/>
      <c r="MB5" s="1435"/>
      <c r="MC5" s="1435"/>
      <c r="MD5" s="1435"/>
      <c r="ME5" s="1435"/>
      <c r="MF5" s="1435"/>
      <c r="MG5" s="1435"/>
      <c r="MH5" s="1435"/>
      <c r="MI5" s="1435"/>
      <c r="MJ5" s="1435"/>
      <c r="MK5" s="1435"/>
      <c r="ML5" s="1435"/>
      <c r="MM5" s="1435"/>
      <c r="MN5" s="1435"/>
      <c r="MO5" s="1435"/>
      <c r="MP5" s="1435"/>
      <c r="MQ5" s="1435"/>
      <c r="MR5" s="1435"/>
      <c r="MS5" s="1435"/>
      <c r="MT5" s="1435"/>
      <c r="MU5" s="1435"/>
      <c r="MV5" s="1435"/>
      <c r="MW5" s="1435"/>
      <c r="MX5" s="1435"/>
      <c r="MY5" s="1435"/>
      <c r="MZ5" s="1435"/>
      <c r="NA5" s="1435"/>
      <c r="NB5" s="1435"/>
      <c r="NC5" s="1435"/>
      <c r="ND5" s="1435"/>
      <c r="NE5" s="1435"/>
      <c r="NF5" s="1435"/>
      <c r="NG5" s="1435"/>
      <c r="NH5" s="1435"/>
      <c r="NI5" s="1435"/>
      <c r="NJ5" s="1435"/>
      <c r="NK5" s="1435"/>
      <c r="NL5" s="1435"/>
      <c r="NM5" s="1435"/>
      <c r="NN5" s="1435"/>
      <c r="NO5" s="1435"/>
      <c r="NP5" s="1435"/>
      <c r="NQ5" s="1435"/>
      <c r="NR5" s="1435"/>
      <c r="NS5" s="1435"/>
      <c r="NT5" s="1435"/>
      <c r="NU5" s="1435"/>
      <c r="NV5" s="1435"/>
      <c r="NW5" s="1435"/>
      <c r="NX5" s="1435"/>
      <c r="NY5" s="1435"/>
      <c r="NZ5" s="1435"/>
      <c r="OA5" s="1435"/>
      <c r="OB5" s="1435"/>
      <c r="OC5" s="1435"/>
      <c r="OD5" s="1435"/>
      <c r="OE5" s="1435"/>
      <c r="OF5" s="1435"/>
      <c r="OG5" s="1435"/>
      <c r="OH5" s="1435"/>
      <c r="OI5" s="1435"/>
      <c r="OJ5" s="1435"/>
      <c r="OK5" s="1435"/>
    </row>
    <row r="6" spans="1:401" ht="5.25" customHeight="1" x14ac:dyDescent="0.2">
      <c r="B6" s="2156"/>
      <c r="C6" s="2157"/>
      <c r="D6" s="2162"/>
      <c r="E6" s="2163"/>
      <c r="F6" s="2163"/>
      <c r="G6" s="2163"/>
      <c r="H6" s="2163"/>
      <c r="I6" s="2163"/>
      <c r="J6" s="2163"/>
      <c r="K6" s="2163"/>
      <c r="L6" s="2163"/>
      <c r="M6" s="2163"/>
      <c r="N6" s="2163"/>
      <c r="O6" s="2163"/>
      <c r="P6" s="2163"/>
      <c r="Q6" s="2163"/>
      <c r="R6" s="2163"/>
      <c r="S6" s="2163"/>
      <c r="T6" s="2163"/>
      <c r="U6" s="2163"/>
      <c r="V6" s="2163"/>
    </row>
    <row r="7" spans="1:401" ht="28.5" customHeight="1" x14ac:dyDescent="0.2">
      <c r="B7" s="2158"/>
      <c r="C7" s="2159"/>
      <c r="D7" s="2167" t="s">
        <v>69</v>
      </c>
      <c r="E7" s="2168"/>
      <c r="F7" s="2169"/>
      <c r="G7" s="1437" t="s">
        <v>68</v>
      </c>
      <c r="H7" s="1437">
        <v>1</v>
      </c>
      <c r="I7" s="2170" t="s">
        <v>1374</v>
      </c>
      <c r="J7" s="2170"/>
      <c r="K7" s="2170"/>
      <c r="L7" s="2170"/>
      <c r="M7" s="2170"/>
      <c r="N7" s="2170"/>
      <c r="O7" s="2170"/>
      <c r="P7" s="2170"/>
      <c r="Q7" s="2170"/>
      <c r="R7" s="2170"/>
      <c r="S7" s="2170"/>
      <c r="T7" s="2170"/>
      <c r="U7" s="2170"/>
      <c r="V7" s="2170"/>
    </row>
    <row r="8" spans="1:401" ht="28.5" customHeight="1" x14ac:dyDescent="0.2">
      <c r="B8" s="2145" t="s">
        <v>66</v>
      </c>
      <c r="C8" s="2146"/>
      <c r="D8" s="2146"/>
      <c r="E8" s="2146"/>
      <c r="F8" s="2146"/>
      <c r="G8" s="2146"/>
      <c r="H8" s="2146"/>
      <c r="I8" s="2146"/>
      <c r="J8" s="2146"/>
      <c r="K8" s="2146"/>
      <c r="L8" s="2146"/>
      <c r="M8" s="2146"/>
      <c r="N8" s="2146"/>
      <c r="O8" s="2146"/>
      <c r="P8" s="2146"/>
      <c r="Q8" s="2146"/>
      <c r="R8" s="2146"/>
      <c r="S8" s="2146"/>
      <c r="T8" s="2146"/>
      <c r="U8" s="2146"/>
      <c r="V8" s="2153"/>
    </row>
    <row r="9" spans="1:401" ht="27.75" customHeight="1" x14ac:dyDescent="0.2">
      <c r="B9" s="2143" t="s">
        <v>65</v>
      </c>
      <c r="C9" s="2144"/>
      <c r="D9" s="1438" t="s">
        <v>1244</v>
      </c>
      <c r="E9" s="2143" t="s">
        <v>63</v>
      </c>
      <c r="F9" s="2144"/>
      <c r="G9" s="1438" t="s">
        <v>1243</v>
      </c>
      <c r="H9" s="2143" t="s">
        <v>2</v>
      </c>
      <c r="I9" s="2144"/>
      <c r="J9" s="2145" t="s">
        <v>1234</v>
      </c>
      <c r="K9" s="2146"/>
      <c r="L9" s="2146"/>
      <c r="M9" s="2146"/>
      <c r="N9" s="2146"/>
      <c r="O9" s="1439"/>
      <c r="P9" s="1439"/>
      <c r="Q9" s="1439"/>
      <c r="R9" s="1439"/>
      <c r="S9" s="1439"/>
      <c r="T9" s="1439"/>
      <c r="U9" s="1439"/>
      <c r="V9" s="1440"/>
    </row>
    <row r="10" spans="1:401" ht="63" customHeight="1" x14ac:dyDescent="0.2">
      <c r="B10" s="1441" t="s">
        <v>60</v>
      </c>
      <c r="C10" s="1441" t="s">
        <v>70</v>
      </c>
      <c r="D10" s="1441" t="s">
        <v>59</v>
      </c>
      <c r="E10" s="1441" t="s">
        <v>58</v>
      </c>
      <c r="F10" s="1441" t="s">
        <v>57</v>
      </c>
      <c r="G10" s="1441" t="s">
        <v>56</v>
      </c>
      <c r="H10" s="1441" t="s">
        <v>1375</v>
      </c>
      <c r="I10" s="1441" t="s">
        <v>55</v>
      </c>
      <c r="J10" s="1441" t="s">
        <v>54</v>
      </c>
      <c r="K10" s="1441" t="s">
        <v>53</v>
      </c>
      <c r="L10" s="1441" t="s">
        <v>52</v>
      </c>
      <c r="M10" s="1441" t="s">
        <v>51</v>
      </c>
      <c r="N10" s="1441" t="s">
        <v>50</v>
      </c>
      <c r="O10" s="1441" t="s">
        <v>49</v>
      </c>
      <c r="P10" s="1441" t="s">
        <v>48</v>
      </c>
      <c r="Q10" s="1441" t="s">
        <v>47</v>
      </c>
      <c r="R10" s="1441" t="s">
        <v>46</v>
      </c>
      <c r="S10" s="575" t="s">
        <v>45</v>
      </c>
      <c r="T10" s="575" t="s">
        <v>44</v>
      </c>
      <c r="U10" s="575" t="s">
        <v>43</v>
      </c>
      <c r="V10" s="657" t="s">
        <v>42</v>
      </c>
    </row>
    <row r="11" spans="1:401" ht="200.25" customHeight="1" x14ac:dyDescent="0.2">
      <c r="A11" s="1432">
        <v>1</v>
      </c>
      <c r="B11" s="1360" t="s">
        <v>1261</v>
      </c>
      <c r="C11" s="1360" t="s">
        <v>29</v>
      </c>
      <c r="D11" s="1442" t="s">
        <v>1405</v>
      </c>
      <c r="E11" s="1360" t="s">
        <v>1406</v>
      </c>
      <c r="F11" s="1442" t="s">
        <v>1407</v>
      </c>
      <c r="G11" s="1360" t="s">
        <v>1408</v>
      </c>
      <c r="H11" s="2147" t="s">
        <v>1409</v>
      </c>
      <c r="I11" s="2147">
        <v>1</v>
      </c>
      <c r="J11" s="2149">
        <v>43374</v>
      </c>
      <c r="K11" s="2149">
        <v>44377</v>
      </c>
      <c r="L11" s="2151">
        <f>(+K11-J11)/7</f>
        <v>143.28571428571428</v>
      </c>
      <c r="M11" s="2141"/>
      <c r="N11" s="2135">
        <f>(M11-J11)/7-L11</f>
        <v>-6339.5714285714294</v>
      </c>
      <c r="O11" s="2137" t="str">
        <f ca="1">IF((K11-TODAY())/7&gt;=L11/4,"En tiempo","Alerta")</f>
        <v>Alerta</v>
      </c>
      <c r="P11" s="2132"/>
      <c r="Q11" s="2139">
        <f>IF(P11/I11=1,1,+P11/I11)</f>
        <v>0</v>
      </c>
      <c r="R11" s="2141"/>
      <c r="S11" s="2128" t="str">
        <f>IF(R11&lt;=K11,"Cumple","Incumple")</f>
        <v>Cumple</v>
      </c>
      <c r="T11" s="2128"/>
      <c r="U11" s="2130" t="s">
        <v>2984</v>
      </c>
      <c r="V11" s="2132"/>
    </row>
    <row r="12" spans="1:401" ht="61.5" customHeight="1" x14ac:dyDescent="0.2">
      <c r="A12" s="1432">
        <v>2</v>
      </c>
      <c r="B12" s="1360" t="s">
        <v>1261</v>
      </c>
      <c r="C12" s="1360" t="s">
        <v>29</v>
      </c>
      <c r="D12" s="1443" t="s">
        <v>1410</v>
      </c>
      <c r="E12" s="1444" t="s">
        <v>1411</v>
      </c>
      <c r="F12" s="1443" t="s">
        <v>1412</v>
      </c>
      <c r="G12" s="1443" t="s">
        <v>1413</v>
      </c>
      <c r="H12" s="2148"/>
      <c r="I12" s="2148"/>
      <c r="J12" s="2150"/>
      <c r="K12" s="2150"/>
      <c r="L12" s="2152"/>
      <c r="M12" s="2142"/>
      <c r="N12" s="2136"/>
      <c r="O12" s="2138"/>
      <c r="P12" s="2133"/>
      <c r="Q12" s="2140"/>
      <c r="R12" s="2142"/>
      <c r="S12" s="2129"/>
      <c r="T12" s="2129"/>
      <c r="U12" s="2131"/>
      <c r="V12" s="2133"/>
    </row>
    <row r="13" spans="1:401" ht="138.75" customHeight="1" x14ac:dyDescent="0.2">
      <c r="A13" s="1432">
        <v>3</v>
      </c>
      <c r="B13" s="1360" t="s">
        <v>1261</v>
      </c>
      <c r="C13" s="1360" t="s">
        <v>29</v>
      </c>
      <c r="D13" s="1442" t="s">
        <v>1414</v>
      </c>
      <c r="E13" s="1360" t="s">
        <v>1415</v>
      </c>
      <c r="F13" s="1445" t="s">
        <v>1416</v>
      </c>
      <c r="G13" s="1360" t="s">
        <v>1417</v>
      </c>
      <c r="H13" s="1446" t="s">
        <v>1418</v>
      </c>
      <c r="I13" s="1442">
        <v>1</v>
      </c>
      <c r="J13" s="1447">
        <v>43374</v>
      </c>
      <c r="K13" s="1447">
        <v>44377</v>
      </c>
      <c r="L13" s="1448">
        <f>(+K13-J13)/7</f>
        <v>143.28571428571428</v>
      </c>
      <c r="M13" s="1449"/>
      <c r="N13" s="1450">
        <f>(M13-J13)/7-L13</f>
        <v>-6339.5714285714294</v>
      </c>
      <c r="O13" s="1451" t="str">
        <f ca="1">IF((K13-TODAY())/7&gt;=L13/4,"En tiempo","Alerta")</f>
        <v>Alerta</v>
      </c>
      <c r="P13" s="1452"/>
      <c r="Q13" s="1453">
        <f>IF(P13/I13=1,1,+P13/I13)</f>
        <v>0</v>
      </c>
      <c r="R13" s="1449"/>
      <c r="S13" s="1454" t="str">
        <f>IF(R13&lt;=K13,"Cumple","Incumple")</f>
        <v>Cumple</v>
      </c>
      <c r="T13" s="1454"/>
      <c r="U13" s="1455" t="s">
        <v>2984</v>
      </c>
      <c r="V13" s="1452"/>
    </row>
    <row r="14" spans="1:401" ht="78.75" customHeight="1" x14ac:dyDescent="0.2">
      <c r="A14" s="1432">
        <v>4</v>
      </c>
      <c r="B14" s="1360" t="s">
        <v>1261</v>
      </c>
      <c r="C14" s="1360" t="s">
        <v>29</v>
      </c>
      <c r="D14" s="1456" t="s">
        <v>1419</v>
      </c>
      <c r="E14" s="1444" t="s">
        <v>1420</v>
      </c>
      <c r="F14" s="1443" t="s">
        <v>1421</v>
      </c>
      <c r="G14" s="1457" t="s">
        <v>1422</v>
      </c>
      <c r="H14" s="1446" t="s">
        <v>1423</v>
      </c>
      <c r="I14" s="1458">
        <v>1</v>
      </c>
      <c r="J14" s="1447">
        <v>43374</v>
      </c>
      <c r="K14" s="1447">
        <v>44377</v>
      </c>
      <c r="L14" s="1448">
        <f>(+K14-J14)/7</f>
        <v>143.28571428571428</v>
      </c>
      <c r="M14" s="1449"/>
      <c r="N14" s="1450">
        <f>(M14-J14)/7-L14</f>
        <v>-6339.5714285714294</v>
      </c>
      <c r="O14" s="1451" t="str">
        <f ca="1">IF((K14-TODAY())/7&gt;=L14/4,"En tiempo","Alerta")</f>
        <v>Alerta</v>
      </c>
      <c r="P14" s="1452"/>
      <c r="Q14" s="1453">
        <f>IF(P14/I14=1,1,+P14/I14)</f>
        <v>0</v>
      </c>
      <c r="R14" s="1449"/>
      <c r="S14" s="1454" t="str">
        <f>IF(R14&lt;=K14,"Cumple","Incumple")</f>
        <v>Cumple</v>
      </c>
      <c r="T14" s="1454"/>
      <c r="U14" s="1455" t="s">
        <v>2984</v>
      </c>
      <c r="V14" s="1452"/>
    </row>
    <row r="15" spans="1:401" ht="84" customHeight="1" x14ac:dyDescent="0.2">
      <c r="A15" s="1432">
        <v>5</v>
      </c>
      <c r="B15" s="1360" t="s">
        <v>1261</v>
      </c>
      <c r="C15" s="1360" t="s">
        <v>29</v>
      </c>
      <c r="D15" s="1443" t="s">
        <v>1424</v>
      </c>
      <c r="E15" s="1444" t="s">
        <v>1425</v>
      </c>
      <c r="F15" s="1443" t="s">
        <v>1426</v>
      </c>
      <c r="G15" s="1443" t="s">
        <v>1427</v>
      </c>
      <c r="H15" s="1446" t="s">
        <v>1428</v>
      </c>
      <c r="I15" s="1458">
        <v>1</v>
      </c>
      <c r="J15" s="1447">
        <v>43374</v>
      </c>
      <c r="K15" s="1447">
        <v>44377</v>
      </c>
      <c r="L15" s="1448">
        <f>(+K15-J15)/7</f>
        <v>143.28571428571428</v>
      </c>
      <c r="M15" s="1449"/>
      <c r="N15" s="1450">
        <f>(M15-J15)/7-L15</f>
        <v>-6339.5714285714294</v>
      </c>
      <c r="O15" s="1451" t="str">
        <f ca="1">IF((K15-TODAY())/7&gt;=L15/4,"En tiempo","Alerta")</f>
        <v>Alerta</v>
      </c>
      <c r="P15" s="1452"/>
      <c r="Q15" s="1453">
        <f>IF(P15/I15=1,1,+P15/I15)</f>
        <v>0</v>
      </c>
      <c r="R15" s="1449"/>
      <c r="S15" s="1454" t="str">
        <f>IF(R15&lt;=K15,"Cumple","Incumple")</f>
        <v>Cumple</v>
      </c>
      <c r="T15" s="1454"/>
      <c r="U15" s="1455" t="s">
        <v>2984</v>
      </c>
      <c r="V15" s="1452"/>
    </row>
    <row r="16" spans="1:401" ht="95.45" customHeight="1" x14ac:dyDescent="0.2">
      <c r="A16" s="1432">
        <v>6</v>
      </c>
      <c r="B16" s="1360" t="s">
        <v>1261</v>
      </c>
      <c r="C16" s="1360" t="s">
        <v>29</v>
      </c>
      <c r="D16" s="1442" t="s">
        <v>1429</v>
      </c>
      <c r="E16" s="1442" t="s">
        <v>1430</v>
      </c>
      <c r="F16" s="1443" t="s">
        <v>1431</v>
      </c>
      <c r="G16" s="1442" t="s">
        <v>1432</v>
      </c>
      <c r="H16" s="1446" t="s">
        <v>1433</v>
      </c>
      <c r="I16" s="1459">
        <v>1</v>
      </c>
      <c r="J16" s="1447">
        <v>43374</v>
      </c>
      <c r="K16" s="1447">
        <v>44377</v>
      </c>
      <c r="L16" s="1448">
        <f>(+K16-J16)/7</f>
        <v>143.28571428571428</v>
      </c>
      <c r="M16" s="1449"/>
      <c r="N16" s="1450">
        <f>(M16-J16)/7-L16</f>
        <v>-6339.5714285714294</v>
      </c>
      <c r="O16" s="1451" t="str">
        <f ca="1">IF((K16-TODAY())/7&gt;=L16/4,"En tiempo","Alerta")</f>
        <v>Alerta</v>
      </c>
      <c r="P16" s="1452"/>
      <c r="Q16" s="1453">
        <f>IF(P16/I16=1,1,+P16/I16)</f>
        <v>0</v>
      </c>
      <c r="R16" s="1449"/>
      <c r="S16" s="1454" t="str">
        <f>IF(R16&lt;=K16,"Cumple","Incumple")</f>
        <v>Cumple</v>
      </c>
      <c r="T16" s="1454"/>
      <c r="U16" s="1455" t="s">
        <v>2984</v>
      </c>
      <c r="V16" s="1452"/>
    </row>
    <row r="17" spans="1:22" ht="74.25" customHeight="1" x14ac:dyDescent="0.2">
      <c r="A17" s="1432">
        <v>7</v>
      </c>
      <c r="B17" s="1360" t="s">
        <v>1261</v>
      </c>
      <c r="C17" s="1360" t="s">
        <v>29</v>
      </c>
      <c r="D17" s="1442" t="s">
        <v>1434</v>
      </c>
      <c r="E17" s="1442" t="s">
        <v>1435</v>
      </c>
      <c r="F17" s="1443" t="s">
        <v>1436</v>
      </c>
      <c r="G17" s="1442" t="s">
        <v>1437</v>
      </c>
      <c r="H17" s="1442" t="s">
        <v>1438</v>
      </c>
      <c r="I17" s="1458">
        <v>1</v>
      </c>
      <c r="J17" s="1447">
        <v>43374</v>
      </c>
      <c r="K17" s="1447">
        <v>44377</v>
      </c>
      <c r="L17" s="1448">
        <f>(+K17-J17)/7</f>
        <v>143.28571428571428</v>
      </c>
      <c r="M17" s="1449"/>
      <c r="N17" s="1450">
        <f>(M17-J17)/7-L17</f>
        <v>-6339.5714285714294</v>
      </c>
      <c r="O17" s="1451" t="str">
        <f ca="1">IF((K17-TODAY())/7&gt;=L17/4,"En tiempo","Alerta")</f>
        <v>Alerta</v>
      </c>
      <c r="P17" s="1452"/>
      <c r="Q17" s="1453">
        <f>IF(P17/I17=1,1,+P17/I17)</f>
        <v>0</v>
      </c>
      <c r="R17" s="1449"/>
      <c r="S17" s="1454" t="str">
        <f>IF(R17&lt;=K17,"Cumple","Incumple")</f>
        <v>Cumple</v>
      </c>
      <c r="T17" s="1454"/>
      <c r="U17" s="1455" t="s">
        <v>2984</v>
      </c>
      <c r="V17" s="1452"/>
    </row>
    <row r="18" spans="1:22" ht="18.75" x14ac:dyDescent="0.25">
      <c r="C18" s="1461"/>
      <c r="H18" s="1462" t="s">
        <v>23</v>
      </c>
      <c r="I18" s="1463">
        <f>SUM(I11:I17)</f>
        <v>6</v>
      </c>
      <c r="J18" s="1464"/>
      <c r="K18" s="1464"/>
      <c r="L18" s="1465"/>
      <c r="M18" s="1464"/>
      <c r="N18" s="2134" t="s">
        <v>22</v>
      </c>
      <c r="O18" s="2134"/>
      <c r="P18" s="1466">
        <f>SUM(P11:P17)</f>
        <v>0</v>
      </c>
      <c r="Q18" s="1467">
        <f>IF(P18=0,0,+P18/I18)</f>
        <v>0</v>
      </c>
      <c r="R18" s="1468" t="s">
        <v>21</v>
      </c>
      <c r="S18" s="1467">
        <f>(COUNTIF(S11:S17,"Cumple")*100%)/COUNTA(S11:S17)</f>
        <v>1</v>
      </c>
    </row>
    <row r="19" spans="1:22" x14ac:dyDescent="0.2">
      <c r="E19" s="1469" t="s">
        <v>1439</v>
      </c>
    </row>
    <row r="20" spans="1:22" x14ac:dyDescent="0.2">
      <c r="E20" s="1469" t="s">
        <v>1440</v>
      </c>
    </row>
    <row r="21" spans="1:22" x14ac:dyDescent="0.2">
      <c r="E21" s="1469" t="s">
        <v>1441</v>
      </c>
    </row>
    <row r="22" spans="1:22" x14ac:dyDescent="0.2">
      <c r="E22" s="1469" t="s">
        <v>1442</v>
      </c>
    </row>
    <row r="23" spans="1:22" x14ac:dyDescent="0.2">
      <c r="E23" s="1469" t="s">
        <v>1443</v>
      </c>
    </row>
  </sheetData>
  <autoFilter ref="B1:V11">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dataConsolidate/>
  <mergeCells count="26">
    <mergeCell ref="B8:V8"/>
    <mergeCell ref="B1:C7"/>
    <mergeCell ref="D1:V6"/>
    <mergeCell ref="AF5:AH5"/>
    <mergeCell ref="D7:F7"/>
    <mergeCell ref="I7:V7"/>
    <mergeCell ref="B9:C9"/>
    <mergeCell ref="E9:F9"/>
    <mergeCell ref="H9:I9"/>
    <mergeCell ref="J9:N9"/>
    <mergeCell ref="H11:H12"/>
    <mergeCell ref="I11:I12"/>
    <mergeCell ref="J11:J12"/>
    <mergeCell ref="K11:K12"/>
    <mergeCell ref="L11:L12"/>
    <mergeCell ref="M11:M12"/>
    <mergeCell ref="T11:T12"/>
    <mergeCell ref="U11:U12"/>
    <mergeCell ref="V11:V12"/>
    <mergeCell ref="N18:O18"/>
    <mergeCell ref="N11:N12"/>
    <mergeCell ref="O11:O12"/>
    <mergeCell ref="P11:P12"/>
    <mergeCell ref="Q11:Q12"/>
    <mergeCell ref="R11:R12"/>
    <mergeCell ref="S11:S12"/>
  </mergeCells>
  <conditionalFormatting sqref="Q10">
    <cfRule type="cellIs" dxfId="612" priority="17" stopIfTrue="1" operator="between">
      <formula>0.9</formula>
      <formula>1</formula>
    </cfRule>
    <cfRule type="cellIs" dxfId="611" priority="18" stopIfTrue="1" operator="between">
      <formula>0.5</formula>
      <formula>0.89</formula>
    </cfRule>
    <cfRule type="cellIs" dxfId="610" priority="19" stopIfTrue="1" operator="between">
      <formula>0.2</formula>
      <formula>0.49</formula>
    </cfRule>
    <cfRule type="cellIs" dxfId="609" priority="20" stopIfTrue="1" operator="between">
      <formula>0</formula>
      <formula>0.19</formula>
    </cfRule>
  </conditionalFormatting>
  <conditionalFormatting sqref="O11 O13:O17">
    <cfRule type="containsText" dxfId="608" priority="15" operator="containsText" text="Alerta">
      <formula>NOT(ISERROR(SEARCH("Alerta",O11)))</formula>
    </cfRule>
    <cfRule type="containsText" dxfId="607" priority="16" operator="containsText" text="En tiempo">
      <formula>NOT(ISERROR(SEARCH("En tiempo",O11)))</formula>
    </cfRule>
  </conditionalFormatting>
  <conditionalFormatting sqref="S11 S13:S17">
    <cfRule type="containsText" dxfId="606" priority="13" operator="containsText" text="Incumple">
      <formula>NOT(ISERROR(SEARCH("Incumple",S11)))</formula>
    </cfRule>
    <cfRule type="containsText" dxfId="605" priority="14" operator="containsText" text="Cumple">
      <formula>NOT(ISERROR(SEARCH("Cumple",S11)))</formula>
    </cfRule>
  </conditionalFormatting>
  <conditionalFormatting sqref="Q11 Q13:Q17">
    <cfRule type="cellIs" dxfId="604" priority="12" operator="between">
      <formula>1</formula>
      <formula>0.9</formula>
    </cfRule>
  </conditionalFormatting>
  <conditionalFormatting sqref="Q11 Q13:Q17">
    <cfRule type="cellIs" dxfId="603" priority="9" operator="between">
      <formula>0.19</formula>
      <formula>0</formula>
    </cfRule>
    <cfRule type="cellIs" dxfId="602" priority="10" operator="between">
      <formula>0.49</formula>
      <formula>0.2</formula>
    </cfRule>
    <cfRule type="cellIs" dxfId="601" priority="11" operator="between">
      <formula>0.89</formula>
      <formula>0.5</formula>
    </cfRule>
  </conditionalFormatting>
  <conditionalFormatting sqref="Q18">
    <cfRule type="cellIs" dxfId="600" priority="8" operator="between">
      <formula>1</formula>
      <formula>0.9</formula>
    </cfRule>
  </conditionalFormatting>
  <conditionalFormatting sqref="Q18">
    <cfRule type="cellIs" dxfId="599" priority="5" operator="between">
      <formula>0.19</formula>
      <formula>0</formula>
    </cfRule>
    <cfRule type="cellIs" dxfId="598" priority="6" operator="between">
      <formula>0.49</formula>
      <formula>0.2</formula>
    </cfRule>
    <cfRule type="cellIs" dxfId="597" priority="7" operator="between">
      <formula>0.89</formula>
      <formula>0.5</formula>
    </cfRule>
  </conditionalFormatting>
  <conditionalFormatting sqref="S18">
    <cfRule type="cellIs" dxfId="596" priority="4" operator="between">
      <formula>1</formula>
      <formula>0.9</formula>
    </cfRule>
  </conditionalFormatting>
  <conditionalFormatting sqref="S18">
    <cfRule type="cellIs" dxfId="595" priority="1" operator="between">
      <formula>0.19</formula>
      <formula>0</formula>
    </cfRule>
    <cfRule type="cellIs" dxfId="594" priority="2" operator="between">
      <formula>0.49</formula>
      <formula>0.2</formula>
    </cfRule>
    <cfRule type="cellIs" dxfId="593" priority="3" operator="between">
      <formula>0.89</formula>
      <formula>0.5</formula>
    </cfRule>
  </conditionalFormatting>
  <dataValidations count="3">
    <dataValidation type="list" allowBlank="1" showInputMessage="1" showErrorMessage="1" sqref="D13">
      <formula1>INDIRECT($B$13)</formula1>
    </dataValidation>
    <dataValidation showInputMessage="1" showErrorMessage="1" sqref="F11 D11"/>
    <dataValidation type="list" allowBlank="1" showInputMessage="1" showErrorMessage="1" sqref="C11:C17">
      <formula1>INDIRECT($B11)</formula1>
    </dataValidation>
  </dataValidations>
  <pageMargins left="1.4173228346456694" right="0.23622047244094491" top="0.74803149606299213" bottom="0.74803149606299213" header="0.31496062992125984" footer="0.31496062992125984"/>
  <pageSetup paperSize="119" scale="43" orientation="landscape" r:id="rId1"/>
  <rowBreaks count="1" manualBreakCount="1">
    <brk id="1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Mejoramiento\Evaluación docente\[Evaluación Docente.xlsx]Información'!#REF!</xm:f>
          </x14:formula1>
          <xm:sqref>B11:B197 J19:M197 P19:P197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21"/>
  <sheetViews>
    <sheetView zoomScale="50" zoomScaleNormal="50" workbookViewId="0">
      <pane ySplit="8" topLeftCell="A9" activePane="bottomLeft" state="frozen"/>
      <selection activeCell="A10" sqref="A10"/>
      <selection pane="bottomLeft" activeCell="D11" sqref="D11"/>
    </sheetView>
  </sheetViews>
  <sheetFormatPr baseColWidth="10" defaultColWidth="17.5703125" defaultRowHeight="15.75" x14ac:dyDescent="0.2"/>
  <cols>
    <col min="1" max="1" width="4" style="1470" customWidth="1"/>
    <col min="2" max="2" width="12.28515625" style="1515" customWidth="1"/>
    <col min="3" max="3" width="31" style="1515" customWidth="1"/>
    <col min="4" max="4" width="35" style="1515" customWidth="1"/>
    <col min="5" max="5" width="24.140625" style="1515" customWidth="1"/>
    <col min="6" max="6" width="25.28515625" style="1515" customWidth="1"/>
    <col min="7" max="7" width="25.85546875" style="1515" customWidth="1"/>
    <col min="8" max="8" width="25.28515625" style="1470" customWidth="1"/>
    <col min="9" max="9" width="19.42578125" style="1470" customWidth="1"/>
    <col min="10" max="10" width="22.140625" style="1470" customWidth="1"/>
    <col min="11" max="11" width="25" style="1470" customWidth="1"/>
    <col min="12" max="12" width="19.42578125" style="1470" customWidth="1"/>
    <col min="13" max="13" width="18.140625" style="1470" customWidth="1"/>
    <col min="14" max="14" width="16" style="1470" customWidth="1"/>
    <col min="15" max="15" width="20.5703125" style="1470" customWidth="1"/>
    <col min="16" max="16" width="14" style="1470" customWidth="1"/>
    <col min="17" max="17" width="36.42578125" style="1470" customWidth="1"/>
    <col min="18" max="18" width="19" style="1470" customWidth="1"/>
    <col min="19" max="19" width="20.42578125" style="1470" customWidth="1"/>
    <col min="20" max="20" width="28" style="1470" customWidth="1"/>
    <col min="21" max="21" width="84.140625" style="1470" customWidth="1"/>
    <col min="22" max="22" width="47.5703125" style="1470" customWidth="1"/>
    <col min="23" max="24" width="17.5703125" style="1470" customWidth="1"/>
    <col min="25" max="25" width="20.7109375" style="1470" customWidth="1"/>
    <col min="26" max="16384" width="17.5703125" style="1470"/>
  </cols>
  <sheetData>
    <row r="1" spans="1:22" ht="15.75" customHeight="1" x14ac:dyDescent="0.2">
      <c r="B1" s="2174" t="s">
        <v>2112</v>
      </c>
      <c r="C1" s="2175"/>
      <c r="D1" s="2175"/>
      <c r="E1" s="2175"/>
      <c r="F1" s="2175"/>
      <c r="G1" s="2175"/>
      <c r="H1" s="2175"/>
      <c r="I1" s="2175"/>
      <c r="J1" s="2175"/>
      <c r="K1" s="2175"/>
      <c r="L1" s="2175"/>
      <c r="M1" s="2175"/>
      <c r="N1" s="2175"/>
      <c r="O1" s="2175"/>
      <c r="P1" s="2175"/>
      <c r="Q1" s="2175"/>
      <c r="R1" s="2175"/>
      <c r="S1" s="2175"/>
      <c r="T1" s="2175"/>
      <c r="U1" s="2175"/>
      <c r="V1" s="2175"/>
    </row>
    <row r="2" spans="1:22" ht="15.75" customHeight="1" x14ac:dyDescent="0.2">
      <c r="B2" s="2174"/>
      <c r="C2" s="2175"/>
      <c r="D2" s="2175"/>
      <c r="E2" s="2175"/>
      <c r="F2" s="2175"/>
      <c r="G2" s="2175"/>
      <c r="H2" s="2175"/>
      <c r="I2" s="2175"/>
      <c r="J2" s="2175"/>
      <c r="K2" s="2175"/>
      <c r="L2" s="2175"/>
      <c r="M2" s="2175"/>
      <c r="N2" s="2175"/>
      <c r="O2" s="2175"/>
      <c r="P2" s="2175"/>
      <c r="Q2" s="2175"/>
      <c r="R2" s="2175"/>
      <c r="S2" s="2175"/>
      <c r="T2" s="2175"/>
      <c r="U2" s="2175"/>
      <c r="V2" s="2175"/>
    </row>
    <row r="3" spans="1:22" ht="15.75" customHeight="1" x14ac:dyDescent="0.2">
      <c r="B3" s="2174"/>
      <c r="C3" s="2175"/>
      <c r="D3" s="2175"/>
      <c r="E3" s="2175"/>
      <c r="F3" s="2175"/>
      <c r="G3" s="2175"/>
      <c r="H3" s="2175"/>
      <c r="I3" s="2175"/>
      <c r="J3" s="2175"/>
      <c r="K3" s="2175"/>
      <c r="L3" s="2175"/>
      <c r="M3" s="2175"/>
      <c r="N3" s="2175"/>
      <c r="O3" s="2175"/>
      <c r="P3" s="2175"/>
      <c r="Q3" s="2175"/>
      <c r="R3" s="2175"/>
      <c r="S3" s="2175"/>
      <c r="T3" s="2175"/>
      <c r="U3" s="2175"/>
      <c r="V3" s="2175"/>
    </row>
    <row r="4" spans="1:22" ht="15.75" customHeight="1" x14ac:dyDescent="0.2">
      <c r="B4" s="2174"/>
      <c r="C4" s="2175"/>
      <c r="D4" s="2175"/>
      <c r="E4" s="2175"/>
      <c r="F4" s="2175"/>
      <c r="G4" s="2175"/>
      <c r="H4" s="2175"/>
      <c r="I4" s="2175"/>
      <c r="J4" s="2175"/>
      <c r="K4" s="2175"/>
      <c r="L4" s="2175"/>
      <c r="M4" s="2175"/>
      <c r="N4" s="2175"/>
      <c r="O4" s="2175"/>
      <c r="P4" s="2175"/>
      <c r="Q4" s="2175"/>
      <c r="R4" s="2175"/>
      <c r="S4" s="2175"/>
      <c r="T4" s="2175"/>
      <c r="U4" s="2175"/>
      <c r="V4" s="2175"/>
    </row>
    <row r="5" spans="1:22" ht="19.5" customHeight="1" x14ac:dyDescent="0.2">
      <c r="B5" s="2176" t="s">
        <v>69</v>
      </c>
      <c r="C5" s="2176"/>
      <c r="D5" s="2176"/>
      <c r="E5" s="2176"/>
      <c r="F5" s="2176"/>
      <c r="G5" s="1471" t="s">
        <v>68</v>
      </c>
      <c r="H5" s="1471">
        <v>1</v>
      </c>
      <c r="I5" s="2176" t="s">
        <v>1374</v>
      </c>
      <c r="J5" s="2176"/>
      <c r="K5" s="2176"/>
      <c r="L5" s="2176"/>
      <c r="M5" s="2176"/>
      <c r="N5" s="2176"/>
      <c r="O5" s="2176"/>
      <c r="P5" s="2176"/>
      <c r="Q5" s="2176"/>
      <c r="R5" s="2176"/>
      <c r="S5" s="2176"/>
      <c r="T5" s="2176"/>
      <c r="U5" s="2176"/>
      <c r="V5" s="2176"/>
    </row>
    <row r="6" spans="1:22" ht="19.5" customHeight="1" x14ac:dyDescent="0.2">
      <c r="A6" s="2177" t="s">
        <v>66</v>
      </c>
      <c r="B6" s="2178"/>
      <c r="C6" s="2178"/>
      <c r="D6" s="2178"/>
      <c r="E6" s="2178"/>
      <c r="F6" s="2178"/>
      <c r="G6" s="2178"/>
      <c r="H6" s="2178"/>
      <c r="I6" s="2178"/>
      <c r="J6" s="2178"/>
      <c r="K6" s="2178"/>
      <c r="L6" s="2178"/>
      <c r="M6" s="2178"/>
      <c r="N6" s="2178"/>
      <c r="O6" s="2178"/>
      <c r="P6" s="2178"/>
      <c r="Q6" s="2178"/>
      <c r="R6" s="2178"/>
      <c r="S6" s="2178"/>
      <c r="T6" s="2178"/>
      <c r="U6" s="2179"/>
      <c r="V6" s="1471"/>
    </row>
    <row r="7" spans="1:22" ht="15.75" customHeight="1" x14ac:dyDescent="0.2">
      <c r="A7" s="2180" t="s">
        <v>65</v>
      </c>
      <c r="B7" s="2181"/>
      <c r="C7" s="1472" t="s">
        <v>1244</v>
      </c>
      <c r="D7" s="2180" t="s">
        <v>63</v>
      </c>
      <c r="E7" s="2181"/>
      <c r="F7" s="1472" t="s">
        <v>1243</v>
      </c>
      <c r="G7" s="2180" t="s">
        <v>2</v>
      </c>
      <c r="H7" s="2181"/>
      <c r="I7" s="2182" t="s">
        <v>1255</v>
      </c>
      <c r="J7" s="2183"/>
      <c r="K7" s="1473"/>
      <c r="L7" s="1473"/>
      <c r="M7" s="1473"/>
      <c r="N7" s="1473"/>
      <c r="O7" s="1473"/>
      <c r="P7" s="1473"/>
      <c r="Q7" s="1473"/>
      <c r="R7" s="1473"/>
      <c r="S7" s="1473"/>
      <c r="T7" s="1473"/>
      <c r="U7" s="1474"/>
      <c r="V7" s="1475"/>
    </row>
    <row r="8" spans="1:22" ht="39.75" customHeight="1" x14ac:dyDescent="0.2">
      <c r="B8" s="1476" t="s">
        <v>60</v>
      </c>
      <c r="C8" s="1476" t="s">
        <v>70</v>
      </c>
      <c r="D8" s="1476" t="s">
        <v>59</v>
      </c>
      <c r="E8" s="1476" t="s">
        <v>58</v>
      </c>
      <c r="F8" s="1476" t="s">
        <v>57</v>
      </c>
      <c r="G8" s="1476" t="s">
        <v>56</v>
      </c>
      <c r="H8" s="1476" t="s">
        <v>1375</v>
      </c>
      <c r="I8" s="1476" t="s">
        <v>55</v>
      </c>
      <c r="J8" s="1476" t="s">
        <v>54</v>
      </c>
      <c r="K8" s="1476" t="s">
        <v>53</v>
      </c>
      <c r="L8" s="1476" t="s">
        <v>52</v>
      </c>
      <c r="M8" s="1476" t="s">
        <v>51</v>
      </c>
      <c r="N8" s="1476" t="s">
        <v>50</v>
      </c>
      <c r="O8" s="1476" t="s">
        <v>49</v>
      </c>
      <c r="P8" s="1476" t="s">
        <v>48</v>
      </c>
      <c r="Q8" s="1476" t="s">
        <v>47</v>
      </c>
      <c r="R8" s="1476" t="s">
        <v>46</v>
      </c>
      <c r="S8" s="575" t="s">
        <v>45</v>
      </c>
      <c r="T8" s="575" t="s">
        <v>44</v>
      </c>
      <c r="U8" s="575" t="s">
        <v>43</v>
      </c>
      <c r="V8" s="657" t="s">
        <v>42</v>
      </c>
    </row>
    <row r="9" spans="1:22" ht="154.5" customHeight="1" x14ac:dyDescent="0.2">
      <c r="A9" s="1477">
        <v>1</v>
      </c>
      <c r="B9" s="1360" t="s">
        <v>1261</v>
      </c>
      <c r="C9" s="1360" t="s">
        <v>29</v>
      </c>
      <c r="D9" s="1478" t="s">
        <v>1376</v>
      </c>
      <c r="E9" s="1363" t="s">
        <v>1377</v>
      </c>
      <c r="F9" s="1479" t="s">
        <v>1378</v>
      </c>
      <c r="G9" s="506" t="s">
        <v>1379</v>
      </c>
      <c r="H9" s="1479" t="s">
        <v>1380</v>
      </c>
      <c r="I9" s="1479">
        <v>1</v>
      </c>
      <c r="J9" s="1480">
        <v>43374</v>
      </c>
      <c r="K9" s="1480">
        <v>43819</v>
      </c>
      <c r="L9" s="1481">
        <f t="shared" ref="L9:L14" si="0">(+K9-J9)/7</f>
        <v>63.571428571428569</v>
      </c>
      <c r="M9" s="1482">
        <v>44165</v>
      </c>
      <c r="N9" s="1483">
        <f t="shared" ref="N9:N14" si="1">(M9-J9)/7-L9</f>
        <v>49.428571428571431</v>
      </c>
      <c r="O9" s="1484" t="str">
        <f t="shared" ref="O9:O14" ca="1" si="2">IF((K9-TODAY())/7&gt;=L9/4,"En tiempo","Alerta")</f>
        <v>Alerta</v>
      </c>
      <c r="P9" s="1485">
        <v>0.5</v>
      </c>
      <c r="Q9" s="1486">
        <f t="shared" ref="Q9:Q14" si="3">IF(P9/I9=1,1,+P9/I9)</f>
        <v>0.5</v>
      </c>
      <c r="R9" s="1482"/>
      <c r="S9" s="1487" t="str">
        <f>IF(M9&lt;=K9,"Cumple","Incumple")</f>
        <v>Incumple</v>
      </c>
      <c r="T9" s="1488" t="s">
        <v>1662</v>
      </c>
      <c r="U9" s="1489" t="s">
        <v>1721</v>
      </c>
      <c r="V9" s="1490" t="s">
        <v>1722</v>
      </c>
    </row>
    <row r="10" spans="1:22" ht="102" customHeight="1" x14ac:dyDescent="0.2">
      <c r="A10" s="1477">
        <v>2</v>
      </c>
      <c r="B10" s="506" t="s">
        <v>1261</v>
      </c>
      <c r="C10" s="506" t="s">
        <v>29</v>
      </c>
      <c r="D10" s="1491" t="s">
        <v>1381</v>
      </c>
      <c r="E10" s="1492" t="s">
        <v>1382</v>
      </c>
      <c r="F10" s="1493" t="s">
        <v>1383</v>
      </c>
      <c r="G10" s="1494" t="s">
        <v>1384</v>
      </c>
      <c r="H10" s="1479" t="s">
        <v>1385</v>
      </c>
      <c r="I10" s="1495">
        <v>1</v>
      </c>
      <c r="J10" s="1480">
        <v>43374</v>
      </c>
      <c r="K10" s="1480">
        <v>43738</v>
      </c>
      <c r="L10" s="1481">
        <f t="shared" si="0"/>
        <v>52</v>
      </c>
      <c r="M10" s="1482">
        <v>43644</v>
      </c>
      <c r="N10" s="1483">
        <f t="shared" si="1"/>
        <v>-13.428571428571431</v>
      </c>
      <c r="O10" s="1484" t="str">
        <f t="shared" ca="1" si="2"/>
        <v>Alerta</v>
      </c>
      <c r="P10" s="1485">
        <v>1</v>
      </c>
      <c r="Q10" s="1486">
        <f t="shared" si="3"/>
        <v>1</v>
      </c>
      <c r="R10" s="1482">
        <v>43644</v>
      </c>
      <c r="S10" s="1487" t="str">
        <f>IF(M10&lt;=K10,"Cumple","Incumple")</f>
        <v>Cumple</v>
      </c>
      <c r="T10" s="1496" t="s">
        <v>1663</v>
      </c>
      <c r="U10" s="1489" t="s">
        <v>1664</v>
      </c>
      <c r="V10" s="1485"/>
    </row>
    <row r="11" spans="1:22" ht="111" customHeight="1" x14ac:dyDescent="0.2">
      <c r="A11" s="1477">
        <v>3</v>
      </c>
      <c r="B11" s="506" t="s">
        <v>1261</v>
      </c>
      <c r="C11" s="506" t="s">
        <v>29</v>
      </c>
      <c r="D11" s="1478" t="s">
        <v>1386</v>
      </c>
      <c r="E11" s="1479" t="s">
        <v>1387</v>
      </c>
      <c r="F11" s="1493" t="s">
        <v>1388</v>
      </c>
      <c r="G11" s="1493" t="s">
        <v>1389</v>
      </c>
      <c r="H11" s="1497" t="s">
        <v>1390</v>
      </c>
      <c r="I11" s="1498">
        <v>1</v>
      </c>
      <c r="J11" s="1480">
        <v>43374</v>
      </c>
      <c r="K11" s="1480">
        <v>44377</v>
      </c>
      <c r="L11" s="1481">
        <f t="shared" si="0"/>
        <v>143.28571428571428</v>
      </c>
      <c r="M11" s="1482">
        <v>44165</v>
      </c>
      <c r="N11" s="1483">
        <f t="shared" si="1"/>
        <v>-30.285714285714278</v>
      </c>
      <c r="O11" s="1484" t="str">
        <f t="shared" ca="1" si="2"/>
        <v>Alerta</v>
      </c>
      <c r="P11" s="1485">
        <v>0.5</v>
      </c>
      <c r="Q11" s="1486">
        <f t="shared" si="3"/>
        <v>0.5</v>
      </c>
      <c r="R11" s="1482"/>
      <c r="S11" s="1487" t="str">
        <f>IF(M11&lt;=K11,"Cumple","Incumple")</f>
        <v>Cumple</v>
      </c>
      <c r="T11" s="1496" t="s">
        <v>1665</v>
      </c>
      <c r="U11" s="1489" t="s">
        <v>2986</v>
      </c>
      <c r="V11" s="1485"/>
    </row>
    <row r="12" spans="1:22" ht="121.5" x14ac:dyDescent="0.2">
      <c r="A12" s="1477">
        <v>4</v>
      </c>
      <c r="B12" s="506" t="s">
        <v>1261</v>
      </c>
      <c r="C12" s="506" t="s">
        <v>29</v>
      </c>
      <c r="D12" s="2171" t="s">
        <v>1391</v>
      </c>
      <c r="E12" s="1479" t="s">
        <v>1392</v>
      </c>
      <c r="F12" s="1493" t="s">
        <v>1393</v>
      </c>
      <c r="G12" s="1479" t="s">
        <v>1394</v>
      </c>
      <c r="H12" s="1479" t="s">
        <v>1395</v>
      </c>
      <c r="I12" s="1498">
        <v>2</v>
      </c>
      <c r="J12" s="1480">
        <v>43374</v>
      </c>
      <c r="K12" s="1480">
        <v>44378</v>
      </c>
      <c r="L12" s="1481">
        <f t="shared" si="0"/>
        <v>143.42857142857142</v>
      </c>
      <c r="M12" s="1482">
        <v>44165</v>
      </c>
      <c r="N12" s="1483">
        <f t="shared" si="1"/>
        <v>-30.428571428571416</v>
      </c>
      <c r="O12" s="1484" t="str">
        <f t="shared" ca="1" si="2"/>
        <v>Alerta</v>
      </c>
      <c r="P12" s="1485">
        <v>1</v>
      </c>
      <c r="Q12" s="1486">
        <f t="shared" si="3"/>
        <v>0.5</v>
      </c>
      <c r="R12" s="1482"/>
      <c r="S12" s="1487" t="str">
        <f>IF(M12&lt;=K12,"Cumple","Incumple")</f>
        <v>Cumple</v>
      </c>
      <c r="T12" s="1496" t="s">
        <v>1666</v>
      </c>
      <c r="U12" s="1489" t="s">
        <v>2987</v>
      </c>
      <c r="V12" s="1485"/>
    </row>
    <row r="13" spans="1:22" ht="92.25" customHeight="1" x14ac:dyDescent="0.2">
      <c r="A13" s="1477">
        <v>5</v>
      </c>
      <c r="B13" s="506" t="s">
        <v>1261</v>
      </c>
      <c r="C13" s="506" t="s">
        <v>29</v>
      </c>
      <c r="D13" s="2172"/>
      <c r="E13" s="1479" t="s">
        <v>1396</v>
      </c>
      <c r="F13" s="1493" t="s">
        <v>1397</v>
      </c>
      <c r="G13" s="1479" t="s">
        <v>1398</v>
      </c>
      <c r="H13" s="1479" t="s">
        <v>1399</v>
      </c>
      <c r="I13" s="1499">
        <v>1</v>
      </c>
      <c r="J13" s="1480">
        <v>43374</v>
      </c>
      <c r="K13" s="1480">
        <v>44379</v>
      </c>
      <c r="L13" s="1481">
        <f t="shared" si="0"/>
        <v>143.57142857142858</v>
      </c>
      <c r="M13" s="1482">
        <v>44165</v>
      </c>
      <c r="N13" s="1483">
        <f t="shared" si="1"/>
        <v>-30.571428571428584</v>
      </c>
      <c r="O13" s="1484" t="str">
        <f t="shared" ca="1" si="2"/>
        <v>Alerta</v>
      </c>
      <c r="P13" s="1485">
        <v>0</v>
      </c>
      <c r="Q13" s="1486">
        <f t="shared" si="3"/>
        <v>0</v>
      </c>
      <c r="R13" s="1482"/>
      <c r="S13" s="1487" t="str">
        <f>IF(M13&lt;=K13,"Cumple","Incumple")</f>
        <v>Cumple</v>
      </c>
      <c r="T13" s="1496" t="s">
        <v>1663</v>
      </c>
      <c r="U13" s="1489" t="s">
        <v>2988</v>
      </c>
      <c r="V13" s="1485"/>
    </row>
    <row r="14" spans="1:22" ht="79.5" customHeight="1" x14ac:dyDescent="0.2">
      <c r="A14" s="1477">
        <v>6</v>
      </c>
      <c r="B14" s="506" t="s">
        <v>1261</v>
      </c>
      <c r="C14" s="506" t="s">
        <v>29</v>
      </c>
      <c r="D14" s="1478" t="s">
        <v>1400</v>
      </c>
      <c r="E14" s="1479" t="s">
        <v>1401</v>
      </c>
      <c r="F14" s="1493" t="s">
        <v>1402</v>
      </c>
      <c r="G14" s="1479" t="s">
        <v>1403</v>
      </c>
      <c r="H14" s="1479" t="s">
        <v>1404</v>
      </c>
      <c r="I14" s="1499">
        <v>1</v>
      </c>
      <c r="J14" s="1480">
        <v>43374</v>
      </c>
      <c r="K14" s="1480">
        <v>43738</v>
      </c>
      <c r="L14" s="1481">
        <f t="shared" si="0"/>
        <v>52</v>
      </c>
      <c r="M14" s="1482">
        <v>43644</v>
      </c>
      <c r="N14" s="1483">
        <f t="shared" si="1"/>
        <v>-13.428571428571431</v>
      </c>
      <c r="O14" s="1484" t="str">
        <f t="shared" ca="1" si="2"/>
        <v>Alerta</v>
      </c>
      <c r="P14" s="1485">
        <v>1</v>
      </c>
      <c r="Q14" s="1486">
        <f t="shared" si="3"/>
        <v>1</v>
      </c>
      <c r="R14" s="1482">
        <v>43644</v>
      </c>
      <c r="S14" s="1487" t="str">
        <f t="shared" ref="S14" si="4">IF(R14&lt;=K14,"Cumple","Incumple")</f>
        <v>Cumple</v>
      </c>
      <c r="T14" s="1496" t="s">
        <v>1667</v>
      </c>
      <c r="U14" s="1489" t="s">
        <v>1668</v>
      </c>
      <c r="V14" s="1485"/>
    </row>
    <row r="15" spans="1:22" ht="21" customHeight="1" x14ac:dyDescent="0.25">
      <c r="B15" s="1500"/>
      <c r="C15" s="1500"/>
      <c r="D15" s="1500"/>
      <c r="E15" s="1500"/>
      <c r="F15" s="1500"/>
      <c r="G15" s="1501"/>
      <c r="H15" s="1502" t="s">
        <v>23</v>
      </c>
      <c r="I15" s="1503">
        <f>SUM(I9:I14)</f>
        <v>7</v>
      </c>
      <c r="J15" s="1504"/>
      <c r="K15" s="1504"/>
      <c r="L15" s="1505"/>
      <c r="M15" s="1504"/>
      <c r="N15" s="2173" t="s">
        <v>22</v>
      </c>
      <c r="O15" s="2173"/>
      <c r="P15" s="1506">
        <f>SUM(P9:P14)</f>
        <v>4</v>
      </c>
      <c r="Q15" s="1507">
        <f>IF(P15=0,0,+P15/I15)</f>
        <v>0.5714285714285714</v>
      </c>
      <c r="R15" s="1508" t="s">
        <v>21</v>
      </c>
      <c r="S15" s="1507">
        <f>(COUNTIF(S9:S14,"Cumple")*100%)/COUNTA(S9:S14)</f>
        <v>0.83333333333333337</v>
      </c>
      <c r="T15" s="1509"/>
      <c r="U15" s="1509"/>
    </row>
    <row r="16" spans="1:22" ht="16.5" x14ac:dyDescent="0.2">
      <c r="B16" s="1500"/>
      <c r="C16" s="1500"/>
      <c r="D16" s="1510"/>
      <c r="E16" s="1510"/>
      <c r="F16" s="1510"/>
      <c r="G16" s="1511"/>
      <c r="H16" s="1512"/>
      <c r="I16" s="1512"/>
      <c r="J16" s="1509"/>
      <c r="K16" s="1509"/>
      <c r="L16" s="1509"/>
      <c r="M16" s="1509"/>
      <c r="N16" s="1509"/>
      <c r="O16" s="1509"/>
      <c r="P16" s="1509"/>
      <c r="Q16" s="1509"/>
      <c r="R16" s="1509"/>
      <c r="S16" s="1509"/>
      <c r="T16" s="1509"/>
      <c r="U16" s="1509"/>
    </row>
    <row r="17" spans="2:9" x14ac:dyDescent="0.2">
      <c r="B17" s="1500"/>
      <c r="C17" s="1500"/>
      <c r="D17" s="1510"/>
      <c r="E17" s="1510"/>
      <c r="F17" s="1510"/>
      <c r="G17" s="1513"/>
      <c r="H17" s="1514"/>
      <c r="I17" s="1514"/>
    </row>
    <row r="18" spans="2:9" x14ac:dyDescent="0.2">
      <c r="B18" s="1500"/>
      <c r="C18" s="1500"/>
      <c r="D18" s="1510"/>
      <c r="E18" s="1510"/>
      <c r="F18" s="1510"/>
      <c r="G18" s="1513"/>
      <c r="H18" s="1514"/>
      <c r="I18" s="1514"/>
    </row>
    <row r="19" spans="2:9" x14ac:dyDescent="0.2">
      <c r="D19" s="1513"/>
      <c r="E19" s="1513"/>
      <c r="F19" s="1513"/>
      <c r="G19" s="1513"/>
      <c r="H19" s="1514"/>
      <c r="I19" s="1514"/>
    </row>
    <row r="20" spans="2:9" x14ac:dyDescent="0.2">
      <c r="D20" s="1513"/>
      <c r="E20" s="1513"/>
      <c r="F20" s="1513"/>
      <c r="G20" s="1513"/>
      <c r="H20" s="1514"/>
      <c r="I20" s="1514"/>
    </row>
    <row r="21" spans="2:9" x14ac:dyDescent="0.2">
      <c r="D21" s="1513"/>
      <c r="E21" s="1513"/>
      <c r="F21" s="1513"/>
      <c r="G21" s="1513"/>
      <c r="H21" s="1514"/>
      <c r="I21" s="1514"/>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D12:D13"/>
    <mergeCell ref="N15:O15"/>
    <mergeCell ref="B1:V4"/>
    <mergeCell ref="B5:F5"/>
    <mergeCell ref="I5:V5"/>
    <mergeCell ref="A6:U6"/>
    <mergeCell ref="A7:B7"/>
    <mergeCell ref="D7:E7"/>
    <mergeCell ref="G7:H7"/>
    <mergeCell ref="I7:J7"/>
  </mergeCells>
  <conditionalFormatting sqref="Q8">
    <cfRule type="cellIs" dxfId="592" priority="17" stopIfTrue="1" operator="between">
      <formula>0.9</formula>
      <formula>1</formula>
    </cfRule>
    <cfRule type="cellIs" dxfId="591" priority="18" stopIfTrue="1" operator="between">
      <formula>0.5</formula>
      <formula>0.89</formula>
    </cfRule>
    <cfRule type="cellIs" dxfId="590" priority="19" stopIfTrue="1" operator="between">
      <formula>0.2</formula>
      <formula>0.49</formula>
    </cfRule>
    <cfRule type="cellIs" dxfId="589" priority="20" stopIfTrue="1" operator="between">
      <formula>0</formula>
      <formula>0.19</formula>
    </cfRule>
  </conditionalFormatting>
  <conditionalFormatting sqref="O9:O14">
    <cfRule type="containsText" dxfId="588" priority="15" operator="containsText" text="Alerta">
      <formula>NOT(ISERROR(SEARCH("Alerta",O9)))</formula>
    </cfRule>
    <cfRule type="containsText" dxfId="587" priority="16" operator="containsText" text="En tiempo">
      <formula>NOT(ISERROR(SEARCH("En tiempo",O9)))</formula>
    </cfRule>
  </conditionalFormatting>
  <conditionalFormatting sqref="S9:S14">
    <cfRule type="containsText" dxfId="586" priority="13" operator="containsText" text="Incumple">
      <formula>NOT(ISERROR(SEARCH("Incumple",S9)))</formula>
    </cfRule>
    <cfRule type="containsText" dxfId="585" priority="14" operator="containsText" text="Cumple">
      <formula>NOT(ISERROR(SEARCH("Cumple",S9)))</formula>
    </cfRule>
  </conditionalFormatting>
  <conditionalFormatting sqref="Q9:Q14">
    <cfRule type="cellIs" dxfId="584" priority="12" operator="between">
      <formula>1</formula>
      <formula>0.9</formula>
    </cfRule>
  </conditionalFormatting>
  <conditionalFormatting sqref="Q9:Q14">
    <cfRule type="cellIs" dxfId="583" priority="9" operator="between">
      <formula>0.19</formula>
      <formula>0</formula>
    </cfRule>
    <cfRule type="cellIs" dxfId="582" priority="10" operator="between">
      <formula>0.49</formula>
      <formula>0.2</formula>
    </cfRule>
    <cfRule type="cellIs" dxfId="581" priority="11" operator="between">
      <formula>0.89</formula>
      <formula>0.5</formula>
    </cfRule>
  </conditionalFormatting>
  <conditionalFormatting sqref="Q15">
    <cfRule type="cellIs" dxfId="580" priority="8" operator="between">
      <formula>1</formula>
      <formula>0.9</formula>
    </cfRule>
  </conditionalFormatting>
  <conditionalFormatting sqref="Q15">
    <cfRule type="cellIs" dxfId="579" priority="5" operator="between">
      <formula>0.19</formula>
      <formula>0</formula>
    </cfRule>
    <cfRule type="cellIs" dxfId="578" priority="6" operator="between">
      <formula>0.49</formula>
      <formula>0.2</formula>
    </cfRule>
    <cfRule type="cellIs" dxfId="577" priority="7" operator="between">
      <formula>0.89</formula>
      <formula>0.5</formula>
    </cfRule>
  </conditionalFormatting>
  <conditionalFormatting sqref="S15">
    <cfRule type="cellIs" dxfId="576" priority="4" operator="between">
      <formula>1</formula>
      <formula>0.9</formula>
    </cfRule>
  </conditionalFormatting>
  <conditionalFormatting sqref="S15">
    <cfRule type="cellIs" dxfId="575" priority="1" operator="between">
      <formula>0.19</formula>
      <formula>0</formula>
    </cfRule>
    <cfRule type="cellIs" dxfId="574" priority="2" operator="between">
      <formula>0.49</formula>
      <formula>0.2</formula>
    </cfRule>
    <cfRule type="cellIs" dxfId="573" priority="3" operator="between">
      <formula>0.89</formula>
      <formula>0.5</formula>
    </cfRule>
  </conditionalFormatting>
  <dataValidations count="2">
    <dataValidation type="list" allowBlank="1" showInputMessage="1" showErrorMessage="1" sqref="C9:C14">
      <formula1>INDIRECT($B9)</formula1>
    </dataValidation>
    <dataValidation showInputMessage="1" showErrorMessage="1" sqref="D9 F9"/>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J16:L194 B9:B194 O16:O194</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
    <tabColor rgb="FF7030A0"/>
  </sheetPr>
  <dimension ref="A1:W24"/>
  <sheetViews>
    <sheetView topLeftCell="A4" zoomScale="70" zoomScaleNormal="70" workbookViewId="0">
      <selection activeCell="A11" sqref="A11:A12"/>
    </sheetView>
  </sheetViews>
  <sheetFormatPr baseColWidth="10" defaultColWidth="10.85546875" defaultRowHeight="15" x14ac:dyDescent="0.25"/>
  <cols>
    <col min="1" max="1" width="15" style="773" customWidth="1"/>
    <col min="2" max="2" width="16.42578125" style="773" customWidth="1"/>
    <col min="3" max="3" width="52.5703125" style="773" customWidth="1"/>
    <col min="4" max="4" width="27.28515625" style="773" customWidth="1"/>
    <col min="5" max="5" width="45.28515625" style="773" customWidth="1"/>
    <col min="6" max="6" width="38.140625" style="773" customWidth="1"/>
    <col min="7" max="7" width="30.7109375" style="773" customWidth="1"/>
    <col min="8" max="8" width="18.5703125" style="773" customWidth="1"/>
    <col min="9" max="9" width="20.42578125" style="773" customWidth="1"/>
    <col min="10" max="10" width="26.140625" style="818" customWidth="1"/>
    <col min="11" max="11" width="17" style="773" customWidth="1"/>
    <col min="12" max="12" width="20.42578125" style="773" customWidth="1"/>
    <col min="13" max="13" width="23.42578125" style="773" bestFit="1" customWidth="1"/>
    <col min="14" max="14" width="23.42578125" style="773" customWidth="1"/>
    <col min="15" max="15" width="15.5703125" style="773" customWidth="1"/>
    <col min="16" max="16" width="17" style="773" customWidth="1"/>
    <col min="17" max="17" width="11.42578125" style="773" hidden="1" customWidth="1"/>
    <col min="18" max="18" width="17.42578125" style="773" hidden="1" customWidth="1"/>
    <col min="19" max="19" width="28.85546875" style="773" customWidth="1"/>
    <col min="20" max="20" width="15.140625" style="773" customWidth="1"/>
    <col min="21" max="21" width="50.5703125" style="773" customWidth="1"/>
    <col min="22" max="22" width="44.7109375" style="773" customWidth="1"/>
    <col min="23" max="23" width="44.42578125" style="773" customWidth="1"/>
    <col min="24" max="16384" width="10.85546875" style="773"/>
  </cols>
  <sheetData>
    <row r="1" spans="1:23" ht="15" customHeight="1" x14ac:dyDescent="0.25">
      <c r="A1" s="2184" t="s">
        <v>2113</v>
      </c>
      <c r="B1" s="2185"/>
      <c r="C1" s="2185"/>
      <c r="D1" s="2185"/>
      <c r="E1" s="2185"/>
      <c r="F1" s="2185"/>
      <c r="G1" s="2185"/>
      <c r="H1" s="2185"/>
      <c r="I1" s="2185"/>
      <c r="J1" s="2185"/>
      <c r="K1" s="2185"/>
      <c r="L1" s="2185"/>
      <c r="M1" s="2185"/>
      <c r="N1" s="2185"/>
      <c r="O1" s="2185"/>
      <c r="P1" s="2185"/>
      <c r="Q1" s="2185"/>
      <c r="R1" s="2185"/>
      <c r="S1" s="2186"/>
      <c r="T1" s="2193"/>
      <c r="U1" s="2193"/>
      <c r="V1" s="2193"/>
      <c r="W1" s="2193"/>
    </row>
    <row r="2" spans="1:23" ht="15" customHeight="1" x14ac:dyDescent="0.25">
      <c r="A2" s="2187"/>
      <c r="B2" s="2188"/>
      <c r="C2" s="2188"/>
      <c r="D2" s="2188"/>
      <c r="E2" s="2188"/>
      <c r="F2" s="2188"/>
      <c r="G2" s="2188"/>
      <c r="H2" s="2188"/>
      <c r="I2" s="2188"/>
      <c r="J2" s="2188"/>
      <c r="K2" s="2188"/>
      <c r="L2" s="2188"/>
      <c r="M2" s="2188"/>
      <c r="N2" s="2188"/>
      <c r="O2" s="2188"/>
      <c r="P2" s="2188"/>
      <c r="Q2" s="2188"/>
      <c r="R2" s="2188"/>
      <c r="S2" s="2189"/>
      <c r="T2" s="2193"/>
      <c r="U2" s="2193"/>
      <c r="V2" s="2193"/>
      <c r="W2" s="2193"/>
    </row>
    <row r="3" spans="1:23" ht="15" customHeight="1" x14ac:dyDescent="0.25">
      <c r="A3" s="2187"/>
      <c r="B3" s="2188"/>
      <c r="C3" s="2188"/>
      <c r="D3" s="2188"/>
      <c r="E3" s="2188"/>
      <c r="F3" s="2188"/>
      <c r="G3" s="2188"/>
      <c r="H3" s="2188"/>
      <c r="I3" s="2188"/>
      <c r="J3" s="2188"/>
      <c r="K3" s="2188"/>
      <c r="L3" s="2188"/>
      <c r="M3" s="2188"/>
      <c r="N3" s="2188"/>
      <c r="O3" s="2188"/>
      <c r="P3" s="2188"/>
      <c r="Q3" s="2188"/>
      <c r="R3" s="2188"/>
      <c r="S3" s="2189"/>
      <c r="T3" s="2193"/>
      <c r="U3" s="2193"/>
      <c r="V3" s="2193"/>
      <c r="W3" s="2193"/>
    </row>
    <row r="4" spans="1:23" ht="15" customHeight="1" x14ac:dyDescent="0.25">
      <c r="A4" s="2187"/>
      <c r="B4" s="2188"/>
      <c r="C4" s="2188"/>
      <c r="D4" s="2188"/>
      <c r="E4" s="2188"/>
      <c r="F4" s="2188"/>
      <c r="G4" s="2188"/>
      <c r="H4" s="2188"/>
      <c r="I4" s="2188"/>
      <c r="J4" s="2188"/>
      <c r="K4" s="2188"/>
      <c r="L4" s="2188"/>
      <c r="M4" s="2188"/>
      <c r="N4" s="2188"/>
      <c r="O4" s="2188"/>
      <c r="P4" s="2188"/>
      <c r="Q4" s="2188"/>
      <c r="R4" s="2188"/>
      <c r="S4" s="2189"/>
      <c r="T4" s="2193"/>
      <c r="U4" s="2193"/>
      <c r="V4" s="2193"/>
      <c r="W4" s="2193"/>
    </row>
    <row r="5" spans="1:23" ht="15" customHeight="1" x14ac:dyDescent="0.25">
      <c r="A5" s="2187"/>
      <c r="B5" s="2188"/>
      <c r="C5" s="2188"/>
      <c r="D5" s="2188"/>
      <c r="E5" s="2188"/>
      <c r="F5" s="2188"/>
      <c r="G5" s="2188"/>
      <c r="H5" s="2188"/>
      <c r="I5" s="2188"/>
      <c r="J5" s="2188"/>
      <c r="K5" s="2188"/>
      <c r="L5" s="2188"/>
      <c r="M5" s="2188"/>
      <c r="N5" s="2188"/>
      <c r="O5" s="2188"/>
      <c r="P5" s="2188"/>
      <c r="Q5" s="2188"/>
      <c r="R5" s="2188"/>
      <c r="S5" s="2189"/>
      <c r="T5" s="2193"/>
      <c r="U5" s="2193"/>
      <c r="V5" s="2193"/>
      <c r="W5" s="2193"/>
    </row>
    <row r="6" spans="1:23" ht="15" customHeight="1" x14ac:dyDescent="0.25">
      <c r="A6" s="2190"/>
      <c r="B6" s="2191"/>
      <c r="C6" s="2191"/>
      <c r="D6" s="2191"/>
      <c r="E6" s="2191"/>
      <c r="F6" s="2191"/>
      <c r="G6" s="2191"/>
      <c r="H6" s="2191"/>
      <c r="I6" s="2191"/>
      <c r="J6" s="2191"/>
      <c r="K6" s="2191"/>
      <c r="L6" s="2191"/>
      <c r="M6" s="2191"/>
      <c r="N6" s="2191"/>
      <c r="O6" s="2191"/>
      <c r="P6" s="2191"/>
      <c r="Q6" s="2191"/>
      <c r="R6" s="2191"/>
      <c r="S6" s="2192"/>
      <c r="T6" s="2193"/>
      <c r="U6" s="2193"/>
      <c r="V6" s="2193"/>
      <c r="W6" s="2193"/>
    </row>
    <row r="7" spans="1:23" ht="15.75" customHeight="1" x14ac:dyDescent="0.25">
      <c r="A7" s="2194" t="s">
        <v>69</v>
      </c>
      <c r="B7" s="2195"/>
      <c r="C7" s="2195"/>
      <c r="D7" s="2195"/>
      <c r="E7" s="2195"/>
      <c r="F7" s="2195"/>
      <c r="G7" s="2195"/>
      <c r="H7" s="2196"/>
      <c r="I7" s="774" t="s">
        <v>68</v>
      </c>
      <c r="J7" s="774">
        <v>1</v>
      </c>
      <c r="K7" s="2194" t="s">
        <v>67</v>
      </c>
      <c r="L7" s="2195"/>
      <c r="M7" s="2195"/>
      <c r="N7" s="2195"/>
      <c r="O7" s="2195"/>
      <c r="P7" s="2195"/>
      <c r="Q7" s="2195"/>
      <c r="R7" s="2195"/>
      <c r="S7" s="2196"/>
      <c r="T7" s="2193"/>
      <c r="U7" s="2193"/>
      <c r="V7" s="2193"/>
      <c r="W7" s="2193"/>
    </row>
    <row r="8" spans="1:23" ht="41.25" customHeight="1" x14ac:dyDescent="0.25">
      <c r="A8" s="2194" t="s">
        <v>66</v>
      </c>
      <c r="B8" s="2195"/>
      <c r="C8" s="2195"/>
      <c r="D8" s="2195"/>
      <c r="E8" s="2195"/>
      <c r="F8" s="2195"/>
      <c r="G8" s="2195"/>
      <c r="H8" s="2195"/>
      <c r="I8" s="2195"/>
      <c r="J8" s="2195"/>
      <c r="K8" s="2195"/>
      <c r="L8" s="2195"/>
      <c r="M8" s="2195"/>
      <c r="N8" s="2195"/>
      <c r="O8" s="2195"/>
      <c r="P8" s="2195"/>
      <c r="Q8" s="2195"/>
      <c r="R8" s="774" t="s">
        <v>1634</v>
      </c>
      <c r="S8" s="775"/>
      <c r="T8" s="2193"/>
      <c r="U8" s="2193"/>
      <c r="V8" s="2193"/>
      <c r="W8" s="2193"/>
    </row>
    <row r="9" spans="1:23" ht="75" x14ac:dyDescent="0.25">
      <c r="A9" s="776" t="s">
        <v>60</v>
      </c>
      <c r="B9" s="777"/>
      <c r="C9" s="776" t="s">
        <v>59</v>
      </c>
      <c r="D9" s="776" t="s">
        <v>58</v>
      </c>
      <c r="E9" s="776" t="s">
        <v>57</v>
      </c>
      <c r="F9" s="776" t="s">
        <v>56</v>
      </c>
      <c r="G9" s="776" t="s">
        <v>1587</v>
      </c>
      <c r="H9" s="776" t="s">
        <v>55</v>
      </c>
      <c r="I9" s="776" t="s">
        <v>54</v>
      </c>
      <c r="J9" s="776" t="s">
        <v>53</v>
      </c>
      <c r="K9" s="776" t="s">
        <v>52</v>
      </c>
      <c r="L9" s="776" t="s">
        <v>51</v>
      </c>
      <c r="M9" s="776" t="s">
        <v>1635</v>
      </c>
      <c r="N9" s="776" t="s">
        <v>1658</v>
      </c>
      <c r="O9" s="776" t="s">
        <v>86</v>
      </c>
      <c r="P9" s="776" t="s">
        <v>87</v>
      </c>
      <c r="Q9" s="776" t="s">
        <v>88</v>
      </c>
      <c r="R9" s="658" t="s">
        <v>89</v>
      </c>
      <c r="S9" s="658" t="s">
        <v>1636</v>
      </c>
      <c r="T9" s="658" t="s">
        <v>45</v>
      </c>
      <c r="U9" s="658" t="s">
        <v>707</v>
      </c>
      <c r="V9" s="657" t="s">
        <v>43</v>
      </c>
      <c r="W9" s="657" t="s">
        <v>42</v>
      </c>
    </row>
    <row r="10" spans="1:23" ht="167.1" customHeight="1" x14ac:dyDescent="0.25">
      <c r="A10" s="778" t="str">
        <f>'[13]Formulación PlanMejora'!A11</f>
        <v>Control_Interno</v>
      </c>
      <c r="B10" s="778" t="str">
        <f>'[13]Formulación PlanMejora'!B11</f>
        <v>Auditoría Interna</v>
      </c>
      <c r="C10" s="779" t="str">
        <f>IF('[13]Formulación PlanMejora'!C11="","",'[13]Formulación PlanMejora'!C11)</f>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
      <c r="D10" s="769" t="str">
        <f>IF('[13]Formulación PlanMejora'!D11="","",'[13]Formulación PlanMejora'!D11)</f>
        <v>Desconocimiento de la actual política institucional de calidad para la articulación con la cultura de autoevaluación de los programas</v>
      </c>
      <c r="E10" s="769" t="s">
        <v>1624</v>
      </c>
      <c r="F10" s="769" t="s">
        <v>1633</v>
      </c>
      <c r="G10" s="769" t="s">
        <v>1625</v>
      </c>
      <c r="H10" s="569">
        <v>8</v>
      </c>
      <c r="I10" s="780">
        <v>43132</v>
      </c>
      <c r="J10" s="780">
        <v>43889</v>
      </c>
      <c r="K10" s="781">
        <f>(J10-I10)/7</f>
        <v>108.14285714285714</v>
      </c>
      <c r="L10" s="780">
        <v>43645</v>
      </c>
      <c r="M10" s="781">
        <f>(L10-I10)/7-K10</f>
        <v>-34.857142857142847</v>
      </c>
      <c r="N10" s="771" t="str">
        <f ca="1">IF((J10-TODAY())/7&gt;=K10/4,"En tiempo","Alerta")</f>
        <v>Alerta</v>
      </c>
      <c r="O10" s="782">
        <v>7</v>
      </c>
      <c r="P10" s="783">
        <f t="shared" ref="P10:P23" si="0">IF(O10/H10=1,1,+O10/H10)</f>
        <v>0.875</v>
      </c>
      <c r="Q10" s="782">
        <f>K10*P10</f>
        <v>94.625</v>
      </c>
      <c r="R10" s="782">
        <f>IF(J10&lt;=$S$8,Q10,0)</f>
        <v>0</v>
      </c>
      <c r="S10" s="782"/>
      <c r="T10" s="772" t="str">
        <f>IF(L10&lt;=J10,"Cumple","Incumple")</f>
        <v>Cumple</v>
      </c>
      <c r="U10" s="784" t="s">
        <v>1990</v>
      </c>
      <c r="V10" s="784" t="s">
        <v>1991</v>
      </c>
      <c r="W10" s="784"/>
    </row>
    <row r="11" spans="1:23" ht="107.45" customHeight="1" x14ac:dyDescent="0.25">
      <c r="A11" s="2199" t="str">
        <f>'[13]Formulación PlanMejora'!A12</f>
        <v>Control_Interno</v>
      </c>
      <c r="B11" s="2199" t="str">
        <f>'[13]Formulación PlanMejora'!B12</f>
        <v>Auditoría Interna</v>
      </c>
      <c r="C11" s="2208" t="str">
        <f>IF('[13]Formulación PlanMejora'!C12="","",'[13]Formulación PlanMejora'!C12)</f>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
      <c r="D11" s="2208" t="str">
        <f>IF('[13]Formulación PlanMejora'!D12="","",'[13]Formulación PlanMejora'!D12)</f>
        <v>Se carece de un  instancia responsable de impulsar la acreditación y realizar el seguimiento oportuno a las actividades de acreditación por facultad.</v>
      </c>
      <c r="E11" s="2208" t="s">
        <v>1626</v>
      </c>
      <c r="F11" s="768" t="s">
        <v>1637</v>
      </c>
      <c r="G11" s="768" t="s">
        <v>1638</v>
      </c>
      <c r="H11" s="655">
        <v>1</v>
      </c>
      <c r="I11" s="785">
        <v>43132</v>
      </c>
      <c r="J11" s="785">
        <v>43524</v>
      </c>
      <c r="K11" s="781">
        <f t="shared" ref="K11:K23" si="1">(J11-I11)/7</f>
        <v>56</v>
      </c>
      <c r="L11" s="780">
        <v>43645</v>
      </c>
      <c r="M11" s="781">
        <f t="shared" ref="M11:M23" si="2">(L11-I11)/7-K11</f>
        <v>17.285714285714292</v>
      </c>
      <c r="N11" s="771" t="str">
        <f t="shared" ref="N11:N23" ca="1" si="3">IF((J11-TODAY())/7&gt;=K11/4,"En tiempo","Alerta")</f>
        <v>Alerta</v>
      </c>
      <c r="O11" s="782">
        <v>1</v>
      </c>
      <c r="P11" s="783">
        <f t="shared" si="0"/>
        <v>1</v>
      </c>
      <c r="Q11" s="782">
        <f>K11*P11</f>
        <v>56</v>
      </c>
      <c r="R11" s="782">
        <f>IF(J11&lt;=$S$8,Q11,0)</f>
        <v>0</v>
      </c>
      <c r="S11" s="780">
        <v>43633</v>
      </c>
      <c r="T11" s="772" t="str">
        <f>IF(L11&lt;=J11,"Cumple","Incumple")</f>
        <v>Incumple</v>
      </c>
      <c r="U11" s="786" t="s">
        <v>1992</v>
      </c>
      <c r="V11" s="2197" t="s">
        <v>1993</v>
      </c>
      <c r="W11" s="787"/>
    </row>
    <row r="12" spans="1:23" ht="100.5" customHeight="1" x14ac:dyDescent="0.25">
      <c r="A12" s="2201"/>
      <c r="B12" s="2201"/>
      <c r="C12" s="2209"/>
      <c r="D12" s="2209"/>
      <c r="E12" s="2209"/>
      <c r="F12" s="768" t="s">
        <v>1639</v>
      </c>
      <c r="G12" s="768" t="s">
        <v>1640</v>
      </c>
      <c r="H12" s="655">
        <v>9</v>
      </c>
      <c r="I12" s="785">
        <v>43132</v>
      </c>
      <c r="J12" s="785">
        <v>43524</v>
      </c>
      <c r="K12" s="781">
        <f t="shared" si="1"/>
        <v>56</v>
      </c>
      <c r="L12" s="780">
        <v>43645</v>
      </c>
      <c r="M12" s="781">
        <f t="shared" si="2"/>
        <v>17.285714285714292</v>
      </c>
      <c r="N12" s="771" t="str">
        <f t="shared" ca="1" si="3"/>
        <v>Alerta</v>
      </c>
      <c r="O12" s="782">
        <v>9</v>
      </c>
      <c r="P12" s="783">
        <f t="shared" si="0"/>
        <v>1</v>
      </c>
      <c r="Q12" s="782">
        <f>K12*P12</f>
        <v>56</v>
      </c>
      <c r="R12" s="782">
        <f>IF(J12&lt;=$S$8,Q12,0)</f>
        <v>0</v>
      </c>
      <c r="S12" s="780">
        <v>43633</v>
      </c>
      <c r="T12" s="772" t="str">
        <f>IF(L12&lt;=J12,"Cumple","Incumple")</f>
        <v>Incumple</v>
      </c>
      <c r="U12" s="784" t="s">
        <v>1994</v>
      </c>
      <c r="V12" s="2198"/>
      <c r="W12" s="788"/>
    </row>
    <row r="13" spans="1:23" ht="90.6" customHeight="1" thickBot="1" x14ac:dyDescent="0.3">
      <c r="A13" s="2199" t="str">
        <f>'[13]Formulación PlanMejora'!A13</f>
        <v>Control_Interno</v>
      </c>
      <c r="B13" s="2199" t="str">
        <f>'[13]Formulación PlanMejora'!B13</f>
        <v>Auditoría Interna</v>
      </c>
      <c r="C13" s="779" t="str">
        <f>IF('[13]Formulación PlanMejora'!C13="","",'[13]Formulación PlanMejora'!C13)</f>
        <v>La información interna insumo para autoevaluación de los programas no es de fácil accesibilidad, lo cual no facilita fluidez a los procesos</v>
      </c>
      <c r="D13" s="2202" t="str">
        <f>IF('[13]Formulación PlanMejora'!D13="","",'[13]Formulación PlanMejora'!D13)</f>
        <v xml:space="preserve">No se cuenta con un instrumento de consulta y guía para el desarrollo del proceso de certificación y acreditación de alta calidad. 
</v>
      </c>
      <c r="E13" s="2205" t="s">
        <v>1627</v>
      </c>
      <c r="F13" s="789" t="s">
        <v>1641</v>
      </c>
      <c r="G13" s="789" t="s">
        <v>1642</v>
      </c>
      <c r="H13" s="790">
        <v>1</v>
      </c>
      <c r="I13" s="791">
        <v>43344</v>
      </c>
      <c r="J13" s="785">
        <v>44124</v>
      </c>
      <c r="K13" s="792">
        <f t="shared" si="1"/>
        <v>111.42857142857143</v>
      </c>
      <c r="L13" s="780">
        <v>43645</v>
      </c>
      <c r="M13" s="781">
        <f t="shared" si="2"/>
        <v>-68.428571428571431</v>
      </c>
      <c r="N13" s="771" t="str">
        <f t="shared" ca="1" si="3"/>
        <v>Alerta</v>
      </c>
      <c r="O13" s="782">
        <v>1</v>
      </c>
      <c r="P13" s="783">
        <f t="shared" si="0"/>
        <v>1</v>
      </c>
      <c r="Q13" s="782">
        <f>K13*P13</f>
        <v>111.42857142857143</v>
      </c>
      <c r="R13" s="782">
        <f>IF(J13&lt;=$S$8,Q13,0)</f>
        <v>0</v>
      </c>
      <c r="S13" s="793">
        <v>43798</v>
      </c>
      <c r="T13" s="772" t="str">
        <f t="shared" ref="T13:T23" si="4">IF(L13&lt;=J13,"Cumple","Incumple")</f>
        <v>Cumple</v>
      </c>
      <c r="U13" s="784" t="s">
        <v>1995</v>
      </c>
      <c r="V13" s="784" t="s">
        <v>1996</v>
      </c>
      <c r="W13" s="794"/>
    </row>
    <row r="14" spans="1:23" ht="185.45" customHeight="1" thickBot="1" x14ac:dyDescent="0.3">
      <c r="A14" s="2200"/>
      <c r="B14" s="2200"/>
      <c r="C14" s="2202" t="str">
        <f>IF('[13]Formulación PlanMejora'!C14="","",'[13]Formulación PlanMejora'!C14)</f>
        <v>El procedimiento PE-GS-4-PR-2 V:2, presenta debilidades de documentación que le restan efectividad como guía técnica de operación</v>
      </c>
      <c r="D14" s="2203"/>
      <c r="E14" s="2206"/>
      <c r="F14" s="789" t="s">
        <v>1997</v>
      </c>
      <c r="G14" s="795" t="s">
        <v>1998</v>
      </c>
      <c r="H14" s="796">
        <v>1</v>
      </c>
      <c r="I14" s="785">
        <v>43344</v>
      </c>
      <c r="J14" s="785">
        <v>44124</v>
      </c>
      <c r="K14" s="797">
        <f t="shared" si="1"/>
        <v>111.42857142857143</v>
      </c>
      <c r="L14" s="780">
        <v>43645</v>
      </c>
      <c r="M14" s="781">
        <f t="shared" si="2"/>
        <v>-68.428571428571431</v>
      </c>
      <c r="N14" s="771" t="str">
        <f t="shared" ca="1" si="3"/>
        <v>Alerta</v>
      </c>
      <c r="O14" s="782">
        <v>1</v>
      </c>
      <c r="P14" s="783">
        <f t="shared" si="0"/>
        <v>1</v>
      </c>
      <c r="Q14" s="782">
        <f>K14*P14</f>
        <v>111.42857142857143</v>
      </c>
      <c r="R14" s="782">
        <f>IF(J14&lt;=$S$8,Q14,0)</f>
        <v>0</v>
      </c>
      <c r="S14" s="798">
        <v>43798</v>
      </c>
      <c r="T14" s="772" t="str">
        <f t="shared" si="4"/>
        <v>Cumple</v>
      </c>
      <c r="U14" s="786" t="s">
        <v>1999</v>
      </c>
      <c r="V14" s="784"/>
      <c r="W14" s="787"/>
    </row>
    <row r="15" spans="1:23" ht="95.25" customHeight="1" thickBot="1" x14ac:dyDescent="0.3">
      <c r="A15" s="2201"/>
      <c r="B15" s="2201"/>
      <c r="C15" s="2204"/>
      <c r="D15" s="2204"/>
      <c r="E15" s="2207"/>
      <c r="F15" s="789" t="s">
        <v>2000</v>
      </c>
      <c r="G15" s="799" t="s">
        <v>2001</v>
      </c>
      <c r="H15" s="800">
        <v>2</v>
      </c>
      <c r="I15" s="785">
        <v>43344</v>
      </c>
      <c r="J15" s="785">
        <v>44124</v>
      </c>
      <c r="K15" s="797">
        <f t="shared" si="1"/>
        <v>111.42857142857143</v>
      </c>
      <c r="L15" s="780">
        <v>43645</v>
      </c>
      <c r="M15" s="781">
        <f t="shared" si="2"/>
        <v>-68.428571428571431</v>
      </c>
      <c r="N15" s="771" t="str">
        <f t="shared" ca="1" si="3"/>
        <v>Alerta</v>
      </c>
      <c r="O15" s="782">
        <v>2</v>
      </c>
      <c r="P15" s="783">
        <f t="shared" si="0"/>
        <v>1</v>
      </c>
      <c r="Q15" s="782"/>
      <c r="R15" s="782"/>
      <c r="S15" s="798">
        <v>43798</v>
      </c>
      <c r="T15" s="772" t="str">
        <f>IF(L15&lt;=J15,"Cumple","Incumple")</f>
        <v>Cumple</v>
      </c>
      <c r="U15" s="786" t="s">
        <v>2002</v>
      </c>
      <c r="V15" s="801" t="s">
        <v>2003</v>
      </c>
      <c r="W15" s="787"/>
    </row>
    <row r="16" spans="1:23" ht="94.5" customHeight="1" x14ac:dyDescent="0.25">
      <c r="A16" s="778" t="str">
        <f>'[13]Formulación PlanMejora'!A15</f>
        <v>Control_Interno</v>
      </c>
      <c r="B16" s="778" t="str">
        <f>'[13]Formulación PlanMejora'!B15</f>
        <v>Auditoría Interna</v>
      </c>
      <c r="C16" s="779" t="str">
        <f>IF('[13]Formulación PlanMejora'!C15="","",'[13]Formulación PlanMejora'!C15)</f>
        <v>En la generalidad  los informes de autoevaluación y planes de mejoramiento de los programas académicos no se socializan</v>
      </c>
      <c r="D16" s="779" t="str">
        <f>IF('[13]Formulación PlanMejora'!D15="","",'[13]Formulación PlanMejora'!D15)</f>
        <v>Baja participación de resultados de los procesos de acreditación y certificación a los los universitarios interesados. 
No se programan espacios para la socialización de los informes de autoevaluación y planes de mejora al interior de las facultades.</v>
      </c>
      <c r="E16" s="789" t="s">
        <v>1628</v>
      </c>
      <c r="F16" s="789" t="s">
        <v>1643</v>
      </c>
      <c r="G16" s="789" t="s">
        <v>1629</v>
      </c>
      <c r="H16" s="802">
        <v>1</v>
      </c>
      <c r="I16" s="803">
        <v>43344</v>
      </c>
      <c r="J16" s="803">
        <v>43524</v>
      </c>
      <c r="K16" s="781">
        <f t="shared" si="1"/>
        <v>25.714285714285715</v>
      </c>
      <c r="L16" s="780">
        <v>43645</v>
      </c>
      <c r="M16" s="781">
        <f t="shared" si="2"/>
        <v>17.285714285714285</v>
      </c>
      <c r="N16" s="771" t="str">
        <f t="shared" ca="1" si="3"/>
        <v>Alerta</v>
      </c>
      <c r="O16" s="804">
        <v>1</v>
      </c>
      <c r="P16" s="783">
        <f t="shared" si="0"/>
        <v>1</v>
      </c>
      <c r="Q16" s="782">
        <f>K16*P16</f>
        <v>25.714285714285715</v>
      </c>
      <c r="R16" s="782">
        <f>IF(J16&lt;=$S$8,Q16,0)</f>
        <v>0</v>
      </c>
      <c r="S16" s="780">
        <v>43633</v>
      </c>
      <c r="T16" s="772" t="str">
        <f>IF(L16&lt;=J16,"Cumple","Incumple")</f>
        <v>Incumple</v>
      </c>
      <c r="U16" s="784" t="s">
        <v>1644</v>
      </c>
      <c r="V16" s="805"/>
      <c r="W16" s="787"/>
    </row>
    <row r="17" spans="1:23" ht="114" customHeight="1" x14ac:dyDescent="0.25">
      <c r="A17" s="2199" t="str">
        <f>'[13]Formulación PlanMejora'!A16</f>
        <v>Control_Interno</v>
      </c>
      <c r="B17" s="2199" t="str">
        <f>'[13]Formulación PlanMejora'!B16</f>
        <v>Auditoría Interna</v>
      </c>
      <c r="C17" s="2202" t="str">
        <f>IF('[13]Formulación PlanMejora'!C16="","",'[13]Formulación PlanMejora'!C16)</f>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
      <c r="D17" s="2202" t="str">
        <f>IF('[13]Formulación PlanMejora'!D16="","",'[13]Formulación PlanMejora'!D16)</f>
        <v>Formulación de planes sin sujeción a los  criterios metodológicos y de viabilidad.</v>
      </c>
      <c r="E17" s="2205" t="s">
        <v>1630</v>
      </c>
      <c r="F17" s="789" t="s">
        <v>1645</v>
      </c>
      <c r="G17" s="789" t="s">
        <v>1646</v>
      </c>
      <c r="H17" s="802">
        <v>1</v>
      </c>
      <c r="I17" s="803">
        <v>43132</v>
      </c>
      <c r="J17" s="803">
        <v>43524</v>
      </c>
      <c r="K17" s="781">
        <f t="shared" si="1"/>
        <v>56</v>
      </c>
      <c r="L17" s="780">
        <v>43645</v>
      </c>
      <c r="M17" s="781">
        <f t="shared" si="2"/>
        <v>17.285714285714292</v>
      </c>
      <c r="N17" s="771" t="str">
        <f t="shared" ca="1" si="3"/>
        <v>Alerta</v>
      </c>
      <c r="O17" s="804">
        <v>1</v>
      </c>
      <c r="P17" s="783">
        <f t="shared" si="0"/>
        <v>1</v>
      </c>
      <c r="Q17" s="782">
        <f>K17*P17</f>
        <v>56</v>
      </c>
      <c r="R17" s="782">
        <f>IF(J17&lt;=$S$8,Q17,0)</f>
        <v>0</v>
      </c>
      <c r="S17" s="780">
        <v>43633</v>
      </c>
      <c r="T17" s="772" t="str">
        <f>IF(L17&lt;=J17,"Cumple","Incumple")</f>
        <v>Incumple</v>
      </c>
      <c r="U17" s="784" t="s">
        <v>2004</v>
      </c>
      <c r="V17" s="805"/>
      <c r="W17" s="805"/>
    </row>
    <row r="18" spans="1:23" ht="183.95" customHeight="1" x14ac:dyDescent="0.25">
      <c r="A18" s="2201"/>
      <c r="B18" s="2201"/>
      <c r="C18" s="2204"/>
      <c r="D18" s="2204"/>
      <c r="E18" s="2207"/>
      <c r="F18" s="806" t="s">
        <v>1647</v>
      </c>
      <c r="G18" s="806" t="s">
        <v>1648</v>
      </c>
      <c r="H18" s="807">
        <v>1</v>
      </c>
      <c r="I18" s="803">
        <v>43132</v>
      </c>
      <c r="J18" s="803">
        <v>43524</v>
      </c>
      <c r="K18" s="781">
        <f t="shared" si="1"/>
        <v>56</v>
      </c>
      <c r="L18" s="780">
        <v>43645</v>
      </c>
      <c r="M18" s="781">
        <f t="shared" si="2"/>
        <v>17.285714285714292</v>
      </c>
      <c r="N18" s="771" t="str">
        <f t="shared" ca="1" si="3"/>
        <v>Alerta</v>
      </c>
      <c r="O18" s="804">
        <v>0.5</v>
      </c>
      <c r="P18" s="783">
        <f t="shared" si="0"/>
        <v>0.5</v>
      </c>
      <c r="Q18" s="782"/>
      <c r="R18" s="782"/>
      <c r="S18" s="778"/>
      <c r="T18" s="772" t="str">
        <f t="shared" si="4"/>
        <v>Incumple</v>
      </c>
      <c r="U18" s="786" t="s">
        <v>2005</v>
      </c>
      <c r="V18" s="786" t="s">
        <v>2006</v>
      </c>
      <c r="W18" s="805"/>
    </row>
    <row r="19" spans="1:23" ht="99.75" customHeight="1" x14ac:dyDescent="0.25">
      <c r="A19" s="2199" t="str">
        <f>'[13]Formulación PlanMejora'!A17</f>
        <v>Control_Interno</v>
      </c>
      <c r="B19" s="2199" t="str">
        <f>'[13]Formulación PlanMejora'!B17</f>
        <v>Auditoría Interna</v>
      </c>
      <c r="C19" s="2202" t="str">
        <f>IF('[13]Formulación PlanMejora'!C17="","",'[13]Formulación PlanMejora'!C17)</f>
        <v>La gestión del riesgo no considera los eventos adversos a los procesos misionales y estratégicos, frente a la acreditación de programas y la Acreditación Institucional</v>
      </c>
      <c r="D19" s="2202" t="str">
        <f>IF('[13]Formulación PlanMejora'!D17="","",'[13]Formulación PlanMejora'!D17)</f>
        <v xml:space="preserve">En el desarrollo de los procesos de certificación y acreditación de alta calidad, no  considera la gestión del riesgo como aspecto relevante para el cumplimiento de sus objetivos. </v>
      </c>
      <c r="E19" s="2205" t="s">
        <v>1631</v>
      </c>
      <c r="F19" s="806" t="s">
        <v>1649</v>
      </c>
      <c r="G19" s="806" t="s">
        <v>1650</v>
      </c>
      <c r="H19" s="807">
        <v>1</v>
      </c>
      <c r="I19" s="808">
        <v>43344</v>
      </c>
      <c r="J19" s="808">
        <v>43435</v>
      </c>
      <c r="K19" s="781">
        <f t="shared" si="1"/>
        <v>13</v>
      </c>
      <c r="L19" s="780">
        <v>43645</v>
      </c>
      <c r="M19" s="781">
        <f t="shared" si="2"/>
        <v>30</v>
      </c>
      <c r="N19" s="771" t="str">
        <f t="shared" ca="1" si="3"/>
        <v>Alerta</v>
      </c>
      <c r="O19" s="804">
        <v>1</v>
      </c>
      <c r="P19" s="783">
        <f t="shared" si="0"/>
        <v>1</v>
      </c>
      <c r="Q19" s="782">
        <f>K19*P19</f>
        <v>13</v>
      </c>
      <c r="R19" s="782">
        <f>IF(J19&lt;=$S$8,Q19,0)</f>
        <v>0</v>
      </c>
      <c r="S19" s="780">
        <v>43633</v>
      </c>
      <c r="T19" s="772" t="str">
        <f t="shared" si="4"/>
        <v>Incumple</v>
      </c>
      <c r="U19" s="801" t="s">
        <v>2007</v>
      </c>
      <c r="V19" s="805"/>
      <c r="W19" s="805"/>
    </row>
    <row r="20" spans="1:23" ht="141.6" customHeight="1" x14ac:dyDescent="0.25">
      <c r="A20" s="2201"/>
      <c r="B20" s="2201"/>
      <c r="C20" s="2204"/>
      <c r="D20" s="2204"/>
      <c r="E20" s="2207"/>
      <c r="F20" s="806" t="s">
        <v>1651</v>
      </c>
      <c r="G20" s="806" t="s">
        <v>1652</v>
      </c>
      <c r="H20" s="807">
        <v>1</v>
      </c>
      <c r="I20" s="808">
        <v>43344</v>
      </c>
      <c r="J20" s="808">
        <v>43800</v>
      </c>
      <c r="K20" s="781">
        <f t="shared" si="1"/>
        <v>65.142857142857139</v>
      </c>
      <c r="L20" s="780">
        <v>43645</v>
      </c>
      <c r="M20" s="781">
        <f t="shared" si="2"/>
        <v>-22.142857142857139</v>
      </c>
      <c r="N20" s="771" t="str">
        <f t="shared" ca="1" si="3"/>
        <v>Alerta</v>
      </c>
      <c r="O20" s="804">
        <v>1</v>
      </c>
      <c r="P20" s="783">
        <f t="shared" si="0"/>
        <v>1</v>
      </c>
      <c r="Q20" s="782"/>
      <c r="R20" s="782"/>
      <c r="S20" s="798">
        <v>43798</v>
      </c>
      <c r="T20" s="772" t="str">
        <f t="shared" si="4"/>
        <v>Cumple</v>
      </c>
      <c r="U20" s="786" t="s">
        <v>2008</v>
      </c>
      <c r="V20" s="786" t="s">
        <v>2009</v>
      </c>
      <c r="W20" s="805"/>
    </row>
    <row r="21" spans="1:23" ht="69.599999999999994" customHeight="1" x14ac:dyDescent="0.25">
      <c r="A21" s="2199" t="str">
        <f>'[13]Formulación PlanMejora'!A19</f>
        <v>Control_Interno</v>
      </c>
      <c r="B21" s="2199" t="str">
        <f>'[13]Formulación PlanMejora'!B19</f>
        <v>Auditoría Interna</v>
      </c>
      <c r="C21" s="2202" t="str">
        <f>IF('[13]Formulación PlanMejora'!C19="","",'[13]Formulación PlanMejora'!C19)</f>
        <v xml:space="preserve">La gestión documental de los procesos de autoevaluación presenta  vulnerabilidad frente a la administración de los tipos documentales y a la información que contienen  </v>
      </c>
      <c r="D21" s="2202" t="str">
        <f>'[13]Formulación PlanMejora'!D19</f>
        <v xml:space="preserve">Faltan directrices sobre el archivo de los tipos documentales que resulten de los procesos de autoevaluación y mejora. </v>
      </c>
      <c r="E21" s="2205" t="s">
        <v>1632</v>
      </c>
      <c r="F21" s="789" t="s">
        <v>1653</v>
      </c>
      <c r="G21" s="789" t="s">
        <v>1654</v>
      </c>
      <c r="H21" s="796">
        <v>1</v>
      </c>
      <c r="I21" s="803">
        <v>43132</v>
      </c>
      <c r="J21" s="803">
        <v>44620</v>
      </c>
      <c r="K21" s="781">
        <f t="shared" si="1"/>
        <v>212.57142857142858</v>
      </c>
      <c r="L21" s="780">
        <v>43645</v>
      </c>
      <c r="M21" s="781">
        <f t="shared" si="2"/>
        <v>-139.28571428571428</v>
      </c>
      <c r="N21" s="771" t="str">
        <f t="shared" ca="1" si="3"/>
        <v>En tiempo</v>
      </c>
      <c r="O21" s="804">
        <v>1</v>
      </c>
      <c r="P21" s="783">
        <f t="shared" si="0"/>
        <v>1</v>
      </c>
      <c r="Q21" s="782">
        <f>K21*P21</f>
        <v>212.57142857142858</v>
      </c>
      <c r="R21" s="782" t="e">
        <f>IF(#REF!&lt;=$S$8,Q21,0)</f>
        <v>#REF!</v>
      </c>
      <c r="S21" s="780">
        <v>43633</v>
      </c>
      <c r="T21" s="772" t="str">
        <f t="shared" si="4"/>
        <v>Cumple</v>
      </c>
      <c r="U21" s="2210" t="s">
        <v>2010</v>
      </c>
      <c r="V21" s="805"/>
      <c r="W21" s="805"/>
    </row>
    <row r="22" spans="1:23" ht="72.95" customHeight="1" x14ac:dyDescent="0.25">
      <c r="A22" s="2200"/>
      <c r="B22" s="2200"/>
      <c r="C22" s="2203"/>
      <c r="D22" s="2203"/>
      <c r="E22" s="2206"/>
      <c r="F22" s="789" t="s">
        <v>2011</v>
      </c>
      <c r="G22" s="779" t="s">
        <v>1655</v>
      </c>
      <c r="H22" s="804">
        <v>1</v>
      </c>
      <c r="I22" s="803">
        <v>43132</v>
      </c>
      <c r="J22" s="803">
        <v>44620</v>
      </c>
      <c r="K22" s="781">
        <f t="shared" si="1"/>
        <v>212.57142857142858</v>
      </c>
      <c r="L22" s="780">
        <v>43645</v>
      </c>
      <c r="M22" s="781">
        <f t="shared" si="2"/>
        <v>-139.28571428571428</v>
      </c>
      <c r="N22" s="771" t="str">
        <f t="shared" ca="1" si="3"/>
        <v>En tiempo</v>
      </c>
      <c r="O22" s="804">
        <v>0.3</v>
      </c>
      <c r="P22" s="783">
        <f t="shared" si="0"/>
        <v>0.3</v>
      </c>
      <c r="Q22" s="782">
        <f>K22*P22</f>
        <v>63.771428571428572</v>
      </c>
      <c r="R22" s="782"/>
      <c r="S22" s="778"/>
      <c r="T22" s="772" t="str">
        <f t="shared" si="4"/>
        <v>Cumple</v>
      </c>
      <c r="U22" s="2211"/>
      <c r="V22" s="809" t="s">
        <v>2012</v>
      </c>
      <c r="W22" s="805"/>
    </row>
    <row r="23" spans="1:23" ht="35.450000000000003" customHeight="1" x14ac:dyDescent="0.25">
      <c r="A23" s="2201"/>
      <c r="B23" s="2201"/>
      <c r="C23" s="2204"/>
      <c r="D23" s="2204"/>
      <c r="E23" s="2207"/>
      <c r="F23" s="789" t="s">
        <v>1656</v>
      </c>
      <c r="G23" s="779" t="s">
        <v>1657</v>
      </c>
      <c r="H23" s="804">
        <v>1</v>
      </c>
      <c r="I23" s="803">
        <v>43132</v>
      </c>
      <c r="J23" s="803">
        <v>44620</v>
      </c>
      <c r="K23" s="781">
        <f t="shared" si="1"/>
        <v>212.57142857142858</v>
      </c>
      <c r="L23" s="780">
        <v>43645</v>
      </c>
      <c r="M23" s="781">
        <f t="shared" si="2"/>
        <v>-139.28571428571428</v>
      </c>
      <c r="N23" s="771" t="str">
        <f t="shared" ca="1" si="3"/>
        <v>En tiempo</v>
      </c>
      <c r="O23" s="804">
        <v>0.3</v>
      </c>
      <c r="P23" s="783">
        <f t="shared" si="0"/>
        <v>0.3</v>
      </c>
      <c r="Q23" s="782">
        <f>K23*P23</f>
        <v>63.771428571428572</v>
      </c>
      <c r="R23" s="782"/>
      <c r="S23" s="778"/>
      <c r="T23" s="772" t="str">
        <f t="shared" si="4"/>
        <v>Cumple</v>
      </c>
      <c r="U23" s="2211"/>
      <c r="V23" s="805"/>
      <c r="W23" s="805"/>
    </row>
    <row r="24" spans="1:23" ht="37.5" customHeight="1" x14ac:dyDescent="0.25">
      <c r="A24" s="810"/>
      <c r="B24" s="811"/>
      <c r="C24" s="811"/>
      <c r="D24" s="782"/>
      <c r="E24" s="782"/>
      <c r="F24" s="789"/>
      <c r="G24" s="812" t="s">
        <v>23</v>
      </c>
      <c r="H24" s="813">
        <f>SUM(H10:H23)</f>
        <v>30</v>
      </c>
      <c r="I24" s="813"/>
      <c r="J24" s="813"/>
      <c r="K24" s="814"/>
      <c r="L24" s="2212" t="s">
        <v>22</v>
      </c>
      <c r="M24" s="2212"/>
      <c r="N24" s="815"/>
      <c r="O24" s="815">
        <f>SUM(O10:O23)</f>
        <v>27.1</v>
      </c>
      <c r="P24" s="816">
        <f>IF(O24=0,0,+O24/H24)</f>
        <v>0.90333333333333343</v>
      </c>
      <c r="Q24" s="805"/>
      <c r="R24" s="805"/>
      <c r="S24" s="778"/>
      <c r="T24" s="772">
        <f>(COUNTIF(R10:T23,"Cumple")*100%)/COUNTA(R10:T23)</f>
        <v>0.24242424242424243</v>
      </c>
      <c r="U24" s="817"/>
      <c r="V24" s="817"/>
      <c r="W24" s="817"/>
    </row>
  </sheetData>
  <autoFilter ref="A9:S24"/>
  <mergeCells count="33">
    <mergeCell ref="L24:M24"/>
    <mergeCell ref="A21:A23"/>
    <mergeCell ref="B21:B23"/>
    <mergeCell ref="C21:C23"/>
    <mergeCell ref="D21:D23"/>
    <mergeCell ref="E21:E23"/>
    <mergeCell ref="U21:U23"/>
    <mergeCell ref="A17:A18"/>
    <mergeCell ref="B17:B18"/>
    <mergeCell ref="C17:C18"/>
    <mergeCell ref="D17:D18"/>
    <mergeCell ref="E17:E18"/>
    <mergeCell ref="A19:A20"/>
    <mergeCell ref="B19:B20"/>
    <mergeCell ref="C19:C20"/>
    <mergeCell ref="D19:D20"/>
    <mergeCell ref="E19:E20"/>
    <mergeCell ref="V11:V12"/>
    <mergeCell ref="A13:A15"/>
    <mergeCell ref="B13:B15"/>
    <mergeCell ref="D13:D15"/>
    <mergeCell ref="E13:E15"/>
    <mergeCell ref="C14:C15"/>
    <mergeCell ref="A11:A12"/>
    <mergeCell ref="B11:B12"/>
    <mergeCell ref="C11:C12"/>
    <mergeCell ref="D11:D12"/>
    <mergeCell ref="E11:E12"/>
    <mergeCell ref="A1:S6"/>
    <mergeCell ref="T1:W8"/>
    <mergeCell ref="A7:H7"/>
    <mergeCell ref="K7:S7"/>
    <mergeCell ref="A8:Q8"/>
  </mergeCells>
  <conditionalFormatting sqref="P9">
    <cfRule type="cellIs" dxfId="572" priority="19" stopIfTrue="1" operator="between">
      <formula>0.9</formula>
      <formula>1</formula>
    </cfRule>
    <cfRule type="cellIs" dxfId="571" priority="20" stopIfTrue="1" operator="between">
      <formula>0.5</formula>
      <formula>0.89</formula>
    </cfRule>
    <cfRule type="cellIs" dxfId="570" priority="21" stopIfTrue="1" operator="between">
      <formula>0.2</formula>
      <formula>0.49</formula>
    </cfRule>
    <cfRule type="cellIs" dxfId="569" priority="22" stopIfTrue="1" operator="between">
      <formula>0</formula>
      <formula>0.19</formula>
    </cfRule>
  </conditionalFormatting>
  <conditionalFormatting sqref="P10:P17 P23">
    <cfRule type="cellIs" dxfId="568" priority="15" operator="between">
      <formula>0.19</formula>
      <formula>0</formula>
    </cfRule>
    <cfRule type="cellIs" dxfId="567" priority="16" operator="between">
      <formula>0.49</formula>
      <formula>0.2</formula>
    </cfRule>
    <cfRule type="cellIs" dxfId="566" priority="17" operator="between">
      <formula>0.89</formula>
      <formula>0.5</formula>
    </cfRule>
  </conditionalFormatting>
  <conditionalFormatting sqref="P10:P17 P23">
    <cfRule type="cellIs" dxfId="565" priority="18" operator="between">
      <formula>1</formula>
      <formula>0.9</formula>
    </cfRule>
  </conditionalFormatting>
  <conditionalFormatting sqref="P18:P22">
    <cfRule type="cellIs" dxfId="564" priority="11" operator="between">
      <formula>0.19</formula>
      <formula>0</formula>
    </cfRule>
    <cfRule type="cellIs" dxfId="563" priority="12" operator="between">
      <formula>0.49</formula>
      <formula>0.2</formula>
    </cfRule>
    <cfRule type="cellIs" dxfId="562" priority="13" operator="between">
      <formula>0.89</formula>
      <formula>0.5</formula>
    </cfRule>
  </conditionalFormatting>
  <conditionalFormatting sqref="P18:P22">
    <cfRule type="cellIs" dxfId="561" priority="14" operator="between">
      <formula>1</formula>
      <formula>0.9</formula>
    </cfRule>
  </conditionalFormatting>
  <conditionalFormatting sqref="P24">
    <cfRule type="cellIs" dxfId="560" priority="10" operator="between">
      <formula>1</formula>
      <formula>0.9</formula>
    </cfRule>
  </conditionalFormatting>
  <conditionalFormatting sqref="P24">
    <cfRule type="cellIs" dxfId="559" priority="7" operator="between">
      <formula>0.19</formula>
      <formula>0</formula>
    </cfRule>
    <cfRule type="cellIs" dxfId="558" priority="8" operator="between">
      <formula>0.49</formula>
      <formula>0.2</formula>
    </cfRule>
    <cfRule type="cellIs" dxfId="557" priority="9" operator="between">
      <formula>0.89</formula>
      <formula>0.5</formula>
    </cfRule>
  </conditionalFormatting>
  <conditionalFormatting sqref="N10:N23">
    <cfRule type="containsText" dxfId="556" priority="5" operator="containsText" text="Alerta">
      <formula>NOT(ISERROR(SEARCH("Alerta",N10)))</formula>
    </cfRule>
    <cfRule type="containsText" dxfId="555" priority="6" operator="containsText" text="En tiempo">
      <formula>NOT(ISERROR(SEARCH("En tiempo",N10)))</formula>
    </cfRule>
  </conditionalFormatting>
  <conditionalFormatting sqref="T10:T23">
    <cfRule type="containsText" dxfId="554" priority="3" operator="containsText" text="Incumple">
      <formula>NOT(ISERROR(SEARCH("Incumple",T10)))</formula>
    </cfRule>
    <cfRule type="containsText" dxfId="553" priority="4" operator="containsText" text="Cumple">
      <formula>NOT(ISERROR(SEARCH("Cumple",T10)))</formula>
    </cfRule>
  </conditionalFormatting>
  <conditionalFormatting sqref="T24">
    <cfRule type="containsText" dxfId="552" priority="1" operator="containsText" text="Incumple">
      <formula>NOT(ISERROR(SEARCH("Incumple",T24)))</formula>
    </cfRule>
    <cfRule type="containsText" dxfId="551" priority="2" operator="containsText" text="Cumple">
      <formula>NOT(ISERROR(SEARCH("Cumple",T24)))</formula>
    </cfRule>
  </conditionalFormatting>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W24"/>
  <sheetViews>
    <sheetView topLeftCell="A8" zoomScale="80" zoomScaleNormal="80" workbookViewId="0">
      <selection activeCell="A8" sqref="A8:Q8"/>
    </sheetView>
  </sheetViews>
  <sheetFormatPr baseColWidth="10" defaultColWidth="10.85546875" defaultRowHeight="12.75" x14ac:dyDescent="0.2"/>
  <cols>
    <col min="1" max="2" width="10.85546875" style="212"/>
    <col min="3" max="3" width="82" style="212" customWidth="1"/>
    <col min="4" max="4" width="46.140625" style="212" customWidth="1"/>
    <col min="5" max="5" width="38.7109375" style="212" customWidth="1"/>
    <col min="6" max="6" width="36.5703125" style="212" customWidth="1"/>
    <col min="7" max="7" width="29.7109375" style="212" customWidth="1"/>
    <col min="8" max="9" width="10.85546875" style="212"/>
    <col min="10" max="10" width="16.5703125" style="212" customWidth="1"/>
    <col min="11" max="11" width="10.85546875" style="212"/>
    <col min="12" max="12" width="15.28515625" style="212" customWidth="1"/>
    <col min="13" max="13" width="10.85546875" style="212"/>
    <col min="14" max="14" width="17.42578125" style="212" customWidth="1"/>
    <col min="15" max="16" width="10.85546875" style="212"/>
    <col min="17" max="18" width="0" style="212" hidden="1" customWidth="1"/>
    <col min="19" max="19" width="20.7109375" style="212" customWidth="1"/>
    <col min="20" max="20" width="15.42578125" style="212" customWidth="1"/>
    <col min="21" max="21" width="47.140625" style="212" customWidth="1"/>
    <col min="22" max="22" width="27.7109375" style="212" customWidth="1"/>
    <col min="23" max="23" width="34" style="212" customWidth="1"/>
    <col min="24" max="16384" width="10.85546875" style="212"/>
  </cols>
  <sheetData>
    <row r="1" spans="1:23" ht="18" customHeight="1" x14ac:dyDescent="0.2">
      <c r="A1" s="2218" t="s">
        <v>2119</v>
      </c>
      <c r="B1" s="2219"/>
      <c r="C1" s="2219"/>
      <c r="D1" s="2219"/>
      <c r="E1" s="2219"/>
      <c r="F1" s="2219"/>
      <c r="G1" s="2219"/>
      <c r="H1" s="2219"/>
      <c r="I1" s="2219"/>
      <c r="J1" s="2219"/>
      <c r="K1" s="2219"/>
      <c r="L1" s="2219"/>
      <c r="M1" s="2219"/>
      <c r="N1" s="2219"/>
      <c r="O1" s="2219"/>
      <c r="P1" s="2219"/>
      <c r="Q1" s="2219"/>
      <c r="R1" s="2219"/>
      <c r="S1" s="2220"/>
      <c r="T1" s="2227"/>
      <c r="U1" s="2227"/>
      <c r="V1" s="2227"/>
      <c r="W1" s="2227"/>
    </row>
    <row r="2" spans="1:23" ht="18" customHeight="1" x14ac:dyDescent="0.2">
      <c r="A2" s="2221"/>
      <c r="B2" s="2222"/>
      <c r="C2" s="2222"/>
      <c r="D2" s="2222"/>
      <c r="E2" s="2222"/>
      <c r="F2" s="2222"/>
      <c r="G2" s="2222"/>
      <c r="H2" s="2222"/>
      <c r="I2" s="2222"/>
      <c r="J2" s="2222"/>
      <c r="K2" s="2222"/>
      <c r="L2" s="2222"/>
      <c r="M2" s="2222"/>
      <c r="N2" s="2222"/>
      <c r="O2" s="2222"/>
      <c r="P2" s="2222"/>
      <c r="Q2" s="2222"/>
      <c r="R2" s="2222"/>
      <c r="S2" s="2223"/>
      <c r="T2" s="2227"/>
      <c r="U2" s="2227"/>
      <c r="V2" s="2227"/>
      <c r="W2" s="2227"/>
    </row>
    <row r="3" spans="1:23" ht="18" customHeight="1" x14ac:dyDescent="0.2">
      <c r="A3" s="2221"/>
      <c r="B3" s="2222"/>
      <c r="C3" s="2222"/>
      <c r="D3" s="2222"/>
      <c r="E3" s="2222"/>
      <c r="F3" s="2222"/>
      <c r="G3" s="2222"/>
      <c r="H3" s="2222"/>
      <c r="I3" s="2222"/>
      <c r="J3" s="2222"/>
      <c r="K3" s="2222"/>
      <c r="L3" s="2222"/>
      <c r="M3" s="2222"/>
      <c r="N3" s="2222"/>
      <c r="O3" s="2222"/>
      <c r="P3" s="2222"/>
      <c r="Q3" s="2222"/>
      <c r="R3" s="2222"/>
      <c r="S3" s="2223"/>
      <c r="T3" s="2227"/>
      <c r="U3" s="2227"/>
      <c r="V3" s="2227"/>
      <c r="W3" s="2227"/>
    </row>
    <row r="4" spans="1:23" ht="18" customHeight="1" x14ac:dyDescent="0.2">
      <c r="A4" s="2221"/>
      <c r="B4" s="2222"/>
      <c r="C4" s="2222"/>
      <c r="D4" s="2222"/>
      <c r="E4" s="2222"/>
      <c r="F4" s="2222"/>
      <c r="G4" s="2222"/>
      <c r="H4" s="2222"/>
      <c r="I4" s="2222"/>
      <c r="J4" s="2222"/>
      <c r="K4" s="2222"/>
      <c r="L4" s="2222"/>
      <c r="M4" s="2222"/>
      <c r="N4" s="2222"/>
      <c r="O4" s="2222"/>
      <c r="P4" s="2222"/>
      <c r="Q4" s="2222"/>
      <c r="R4" s="2222"/>
      <c r="S4" s="2223"/>
      <c r="T4" s="2227"/>
      <c r="U4" s="2227"/>
      <c r="V4" s="2227"/>
      <c r="W4" s="2227"/>
    </row>
    <row r="5" spans="1:23" ht="18" customHeight="1" x14ac:dyDescent="0.2">
      <c r="A5" s="2221"/>
      <c r="B5" s="2222"/>
      <c r="C5" s="2222"/>
      <c r="D5" s="2222"/>
      <c r="E5" s="2222"/>
      <c r="F5" s="2222"/>
      <c r="G5" s="2222"/>
      <c r="H5" s="2222"/>
      <c r="I5" s="2222"/>
      <c r="J5" s="2222"/>
      <c r="K5" s="2222"/>
      <c r="L5" s="2222"/>
      <c r="M5" s="2222"/>
      <c r="N5" s="2222"/>
      <c r="O5" s="2222"/>
      <c r="P5" s="2222"/>
      <c r="Q5" s="2222"/>
      <c r="R5" s="2222"/>
      <c r="S5" s="2223"/>
      <c r="T5" s="2227"/>
      <c r="U5" s="2227"/>
      <c r="V5" s="2227"/>
      <c r="W5" s="2227"/>
    </row>
    <row r="6" spans="1:23" ht="18" customHeight="1" x14ac:dyDescent="0.2">
      <c r="A6" s="2224"/>
      <c r="B6" s="2225"/>
      <c r="C6" s="2225"/>
      <c r="D6" s="2225"/>
      <c r="E6" s="2225"/>
      <c r="F6" s="2225"/>
      <c r="G6" s="2225"/>
      <c r="H6" s="2225"/>
      <c r="I6" s="2225"/>
      <c r="J6" s="2225"/>
      <c r="K6" s="2225"/>
      <c r="L6" s="2225"/>
      <c r="M6" s="2225"/>
      <c r="N6" s="2225"/>
      <c r="O6" s="2225"/>
      <c r="P6" s="2225"/>
      <c r="Q6" s="2225"/>
      <c r="R6" s="2225"/>
      <c r="S6" s="2226"/>
      <c r="T6" s="2227"/>
      <c r="U6" s="2227"/>
      <c r="V6" s="2227"/>
      <c r="W6" s="2227"/>
    </row>
    <row r="7" spans="1:23" ht="15.75" x14ac:dyDescent="0.2">
      <c r="A7" s="2228" t="s">
        <v>69</v>
      </c>
      <c r="B7" s="2229"/>
      <c r="C7" s="2229"/>
      <c r="D7" s="2229"/>
      <c r="E7" s="2229"/>
      <c r="F7" s="2229"/>
      <c r="G7" s="2229"/>
      <c r="H7" s="2230"/>
      <c r="I7" s="1203" t="s">
        <v>68</v>
      </c>
      <c r="J7" s="1203">
        <v>1</v>
      </c>
      <c r="K7" s="2228" t="s">
        <v>67</v>
      </c>
      <c r="L7" s="2229"/>
      <c r="M7" s="2229"/>
      <c r="N7" s="2229"/>
      <c r="O7" s="2229"/>
      <c r="P7" s="2229"/>
      <c r="Q7" s="2229"/>
      <c r="R7" s="2229"/>
      <c r="S7" s="2230"/>
      <c r="T7" s="2227"/>
      <c r="U7" s="2227"/>
      <c r="V7" s="2227"/>
      <c r="W7" s="2227"/>
    </row>
    <row r="8" spans="1:23" ht="63" x14ac:dyDescent="0.2">
      <c r="A8" s="2228" t="s">
        <v>66</v>
      </c>
      <c r="B8" s="2229"/>
      <c r="C8" s="2229"/>
      <c r="D8" s="2229"/>
      <c r="E8" s="2229"/>
      <c r="F8" s="2229"/>
      <c r="G8" s="2229"/>
      <c r="H8" s="2229"/>
      <c r="I8" s="2229"/>
      <c r="J8" s="2229"/>
      <c r="K8" s="2229"/>
      <c r="L8" s="2229"/>
      <c r="M8" s="2229"/>
      <c r="N8" s="2229"/>
      <c r="O8" s="2229"/>
      <c r="P8" s="2229"/>
      <c r="Q8" s="2229"/>
      <c r="R8" s="1203" t="s">
        <v>1634</v>
      </c>
      <c r="S8" s="1204"/>
      <c r="T8" s="2227"/>
      <c r="U8" s="2227"/>
      <c r="V8" s="2227"/>
      <c r="W8" s="2227"/>
    </row>
    <row r="9" spans="1:23" ht="120" x14ac:dyDescent="0.2">
      <c r="A9" s="1205" t="s">
        <v>60</v>
      </c>
      <c r="B9" s="1206"/>
      <c r="C9" s="1205" t="s">
        <v>59</v>
      </c>
      <c r="D9" s="1205" t="s">
        <v>58</v>
      </c>
      <c r="E9" s="1205" t="s">
        <v>57</v>
      </c>
      <c r="F9" s="1205" t="s">
        <v>56</v>
      </c>
      <c r="G9" s="1205" t="s">
        <v>1587</v>
      </c>
      <c r="H9" s="1205" t="s">
        <v>55</v>
      </c>
      <c r="I9" s="1205" t="s">
        <v>54</v>
      </c>
      <c r="J9" s="1205" t="s">
        <v>53</v>
      </c>
      <c r="K9" s="1205" t="s">
        <v>52</v>
      </c>
      <c r="L9" s="1205" t="s">
        <v>51</v>
      </c>
      <c r="M9" s="1205" t="s">
        <v>1635</v>
      </c>
      <c r="N9" s="1205" t="s">
        <v>1658</v>
      </c>
      <c r="O9" s="1205" t="s">
        <v>86</v>
      </c>
      <c r="P9" s="1205" t="s">
        <v>87</v>
      </c>
      <c r="Q9" s="1205" t="s">
        <v>88</v>
      </c>
      <c r="R9" s="658" t="s">
        <v>89</v>
      </c>
      <c r="S9" s="658" t="s">
        <v>1636</v>
      </c>
      <c r="T9" s="658" t="s">
        <v>45</v>
      </c>
      <c r="U9" s="658" t="s">
        <v>707</v>
      </c>
      <c r="V9" s="657" t="s">
        <v>43</v>
      </c>
      <c r="W9" s="657" t="s">
        <v>42</v>
      </c>
    </row>
    <row r="10" spans="1:23" ht="359.25" customHeight="1" x14ac:dyDescent="0.2">
      <c r="A10" s="1207" t="str">
        <f>'[13]Formulación PlanMejora'!A11</f>
        <v>Control_Interno</v>
      </c>
      <c r="B10" s="1207" t="str">
        <f>'[13]Formulación PlanMejora'!B11</f>
        <v>Auditoría Interna</v>
      </c>
      <c r="C10" s="1208" t="s">
        <v>1738</v>
      </c>
      <c r="D10" s="1207" t="s">
        <v>1740</v>
      </c>
      <c r="E10" s="659" t="str">
        <f>'[14]Formulación PlanMejora'!$E$11</f>
        <v xml:space="preserve">Revisar y ajustar el  procedimiento "Elaboracion del Presupuesto Universitario" codigo:PE-GE-2,2-PR-6
conforme a la normatividad vigente
</v>
      </c>
      <c r="F10" s="659" t="str">
        <f>'[14]Formulación PlanMejora'!$F$11</f>
        <v xml:space="preserve">
Revisar, ajustar, socializar e implementar  el procedimiento.</v>
      </c>
      <c r="G10" s="659" t="str">
        <f>'[14]Formulación PlanMejora'!$H$11</f>
        <v>Procedimiento aprobado y ajustado</v>
      </c>
      <c r="H10" s="569">
        <v>1</v>
      </c>
      <c r="I10" s="1209">
        <v>43490</v>
      </c>
      <c r="J10" s="1209">
        <v>43615</v>
      </c>
      <c r="K10" s="1210">
        <f t="shared" ref="K10:K23" si="0">(J10-I10)/7</f>
        <v>17.857142857142858</v>
      </c>
      <c r="L10" s="1211">
        <v>44195</v>
      </c>
      <c r="M10" s="1210">
        <f t="shared" ref="M10:M23" si="1">(L10-I10)/7-K10</f>
        <v>82.857142857142847</v>
      </c>
      <c r="N10" s="1212" t="str">
        <f t="shared" ref="N10:N23" ca="1" si="2">IF((J10-TODAY())/7&gt;=K10/4,"En tiempo","Alerta")</f>
        <v>Alerta</v>
      </c>
      <c r="O10" s="1213">
        <v>1</v>
      </c>
      <c r="P10" s="1214">
        <f t="shared" ref="P10:P23" si="3">IF(O10/H10=1,1,+O10/H10)</f>
        <v>1</v>
      </c>
      <c r="Q10" s="1213">
        <f>K10*P10</f>
        <v>17.857142857142858</v>
      </c>
      <c r="R10" s="1213">
        <f>IF(J10&lt;=$S$8,Q10,0)</f>
        <v>0</v>
      </c>
      <c r="S10" s="1213"/>
      <c r="T10" s="1215" t="str">
        <f>IF(L10&lt;=J10,"Cumple","Incumple")</f>
        <v>Incumple</v>
      </c>
      <c r="U10" s="1216" t="s">
        <v>2045</v>
      </c>
      <c r="V10" s="1217"/>
      <c r="W10" s="360"/>
    </row>
    <row r="11" spans="1:23" ht="219" customHeight="1" x14ac:dyDescent="0.2">
      <c r="A11" s="2213" t="str">
        <f>'[13]Formulación PlanMejora'!A12</f>
        <v>Control_Interno</v>
      </c>
      <c r="B11" s="2213" t="str">
        <f>'[13]Formulación PlanMejora'!B12</f>
        <v>Auditoría Interna</v>
      </c>
      <c r="C11" s="1218" t="s">
        <v>1731</v>
      </c>
      <c r="D11" s="1219" t="str">
        <f>'[14]Formulación PlanMejora'!$D$12</f>
        <v>Los procedimientos  no guían la  Elaboracion del Presupuesto Universitario, ni se integra con los sistemas de información financiera</v>
      </c>
      <c r="E11" s="660" t="str">
        <f>'[14]Formulación PlanMejora'!$E$12</f>
        <v>Integrar al ciclo presupuestal los sistemas Institucionales proveedores  de información.</v>
      </c>
      <c r="F11" s="661" t="str">
        <f>'[14]Formulación PlanMejora'!$F$12</f>
        <v xml:space="preserve">Habilitar opciones de consulta y permisos al  sistema de información Financiero y aplicativos que suministren información para la planeación económica.
</v>
      </c>
      <c r="G11" s="661" t="str">
        <f>'[14]Formulación PlanMejora'!$H$12</f>
        <v>Sistema de información habilitado</v>
      </c>
      <c r="H11" s="655">
        <v>5</v>
      </c>
      <c r="I11" s="1209">
        <v>43490</v>
      </c>
      <c r="J11" s="1209">
        <v>43615</v>
      </c>
      <c r="K11" s="1210">
        <f t="shared" si="0"/>
        <v>17.857142857142858</v>
      </c>
      <c r="L11" s="1211">
        <v>44195</v>
      </c>
      <c r="M11" s="1210">
        <f t="shared" si="1"/>
        <v>82.857142857142847</v>
      </c>
      <c r="N11" s="1212" t="str">
        <f t="shared" ca="1" si="2"/>
        <v>Alerta</v>
      </c>
      <c r="O11" s="1213">
        <v>0.5</v>
      </c>
      <c r="P11" s="1214">
        <f t="shared" si="3"/>
        <v>0.1</v>
      </c>
      <c r="Q11" s="1213">
        <f>K11*P11</f>
        <v>1.7857142857142858</v>
      </c>
      <c r="R11" s="1213">
        <f>IF(J11&lt;=$S$8,Q11,0)</f>
        <v>0</v>
      </c>
      <c r="S11" s="1211">
        <v>43633</v>
      </c>
      <c r="T11" s="1215" t="str">
        <f>IF(L11&lt;=J11,"Cumple","Incumple")</f>
        <v>Incumple</v>
      </c>
      <c r="U11" s="1220" t="s">
        <v>2900</v>
      </c>
      <c r="V11" s="1221" t="s">
        <v>2901</v>
      </c>
      <c r="W11" s="360"/>
    </row>
    <row r="12" spans="1:23" ht="71.45" customHeight="1" x14ac:dyDescent="0.2">
      <c r="A12" s="2215"/>
      <c r="B12" s="2215"/>
      <c r="C12" s="1218" t="s">
        <v>1732</v>
      </c>
      <c r="D12" s="1222" t="str">
        <f>'[14]Formulación PlanMejora'!$D$13</f>
        <v>Para la programacion presupuestal no se realizó un analisis para la identificación y evaluación de los riesgos de gestión y sus acciones de control</v>
      </c>
      <c r="E12" s="660" t="str">
        <f>'[14]Formulación PlanMejora'!$E$13</f>
        <v>Hacer el análisis para determinar los posibles riesgos de gestión para la programacion presupuestal, de acuerdo a la metodologia vigente para la administracion del riesgo.</v>
      </c>
      <c r="F12" s="661" t="str">
        <f>'[14]Formulación PlanMejora'!$F$13</f>
        <v xml:space="preserve">Levantar la Matriz de de Riesgos de Gestión, de acuerdo a  metodología implementada.
</v>
      </c>
      <c r="G12" s="661" t="str">
        <f>'[14]Formulación PlanMejora'!$H$13</f>
        <v xml:space="preserve">
Mapa de riesgos elaborado</v>
      </c>
      <c r="H12" s="655">
        <v>1</v>
      </c>
      <c r="I12" s="1209">
        <v>43490</v>
      </c>
      <c r="J12" s="1209">
        <v>43585</v>
      </c>
      <c r="K12" s="1210">
        <f t="shared" si="0"/>
        <v>13.571428571428571</v>
      </c>
      <c r="L12" s="1211">
        <v>44195</v>
      </c>
      <c r="M12" s="1210">
        <f t="shared" si="1"/>
        <v>87.142857142857139</v>
      </c>
      <c r="N12" s="1212" t="str">
        <f t="shared" ca="1" si="2"/>
        <v>Alerta</v>
      </c>
      <c r="O12" s="1213"/>
      <c r="P12" s="1214">
        <f t="shared" si="3"/>
        <v>0</v>
      </c>
      <c r="Q12" s="1213">
        <f>K12*P12</f>
        <v>0</v>
      </c>
      <c r="R12" s="1213">
        <f>IF(J12&lt;=$S$8,Q12,0)</f>
        <v>0</v>
      </c>
      <c r="S12" s="1211">
        <v>43633</v>
      </c>
      <c r="T12" s="1215" t="str">
        <f>IF(L12&lt;=J12,"Cumple","Incumple")</f>
        <v>Incumple</v>
      </c>
      <c r="U12" s="1223" t="s">
        <v>2046</v>
      </c>
      <c r="V12" s="1221" t="s">
        <v>2902</v>
      </c>
      <c r="W12" s="360"/>
    </row>
    <row r="13" spans="1:23" ht="153.75" customHeight="1" x14ac:dyDescent="0.2">
      <c r="A13" s="2213" t="str">
        <f>'[13]Formulación PlanMejora'!A13</f>
        <v>Control_Interno</v>
      </c>
      <c r="B13" s="2213" t="str">
        <f>'[13]Formulación PlanMejora'!B13</f>
        <v>Auditoría Interna</v>
      </c>
      <c r="C13" s="1218" t="s">
        <v>1733</v>
      </c>
      <c r="D13" s="1219" t="str">
        <f>'[14]Formulación PlanMejora'!$D$14</f>
        <v xml:space="preserve">
El  documento acta no tiene una revisión técnica previa a su formalización sobre el asunto  y decisiones de las reuniones del COUNFIS.</v>
      </c>
      <c r="E13" s="1224" t="str">
        <f>'[14]Formulación PlanMejora'!$E$14</f>
        <v xml:space="preserve">
Implementar acciones para el registro exacto de las decisiones  que en materia económica profiiera el COUNFIS .
</v>
      </c>
      <c r="F13" s="1224" t="str">
        <f>'[14]Formulación PlanMejora'!$F$14</f>
        <v xml:space="preserve">
Designar el responsable para la revisión de las actas del COUNFIS.</v>
      </c>
      <c r="G13" s="1224" t="str">
        <f>'[14]Formulación PlanMejora'!$H$14</f>
        <v xml:space="preserve">Acta  con registros del control </v>
      </c>
      <c r="H13" s="1225">
        <v>1</v>
      </c>
      <c r="I13" s="1226">
        <v>43556</v>
      </c>
      <c r="J13" s="1209">
        <v>43738</v>
      </c>
      <c r="K13" s="1227">
        <f t="shared" si="0"/>
        <v>26</v>
      </c>
      <c r="L13" s="1211">
        <v>44195</v>
      </c>
      <c r="M13" s="1210">
        <f t="shared" si="1"/>
        <v>65.285714285714292</v>
      </c>
      <c r="N13" s="1212" t="str">
        <f t="shared" ca="1" si="2"/>
        <v>Alerta</v>
      </c>
      <c r="O13" s="1213"/>
      <c r="P13" s="1214">
        <f t="shared" si="3"/>
        <v>0</v>
      </c>
      <c r="Q13" s="1213">
        <f>K13*P13</f>
        <v>0</v>
      </c>
      <c r="R13" s="1213">
        <f>IF(J13&lt;=$S$8,Q13,0)</f>
        <v>0</v>
      </c>
      <c r="S13" s="1228"/>
      <c r="T13" s="1215" t="str">
        <f t="shared" ref="T13:T23" si="4">IF(L13&lt;=J13,"Cumple","Incumple")</f>
        <v>Incumple</v>
      </c>
      <c r="U13" s="1220" t="s">
        <v>2903</v>
      </c>
      <c r="V13" s="1221" t="s">
        <v>2901</v>
      </c>
      <c r="W13" s="360"/>
    </row>
    <row r="14" spans="1:23" ht="134.25" customHeight="1" x14ac:dyDescent="0.2">
      <c r="A14" s="2214"/>
      <c r="B14" s="2214"/>
      <c r="C14" s="2216" t="s">
        <v>1734</v>
      </c>
      <c r="D14" s="1219" t="str">
        <f>'[14]Formulación PlanMejora'!$D$15</f>
        <v xml:space="preserve">  Parametrización no ajustada en el sistema financiero - módulo    presupuesto/modificaciones presupuestales , de acuerdo   a la información contenida en los actos administrativos.</v>
      </c>
      <c r="E14" s="1224" t="str">
        <f>'[14]Formulación PlanMejora'!$E$15</f>
        <v xml:space="preserve">Constatar la exactitud de la información del módulo -modificaciones presupuestales del sistema financiero. </v>
      </c>
      <c r="F14" s="1224" t="str">
        <f>'[14]Formulación PlanMejora'!$F$15</f>
        <v>Revisar através del reporte financiero  la congruencia de la información registrada en el sistema en cada documento ingresado.</v>
      </c>
      <c r="G14" s="1224" t="str">
        <f>'[14]Formulación PlanMejora'!$H$15</f>
        <v xml:space="preserve">Registro de reportes de movimientos -módulo modificaciones presupuestales </v>
      </c>
      <c r="H14" s="1229">
        <v>6</v>
      </c>
      <c r="I14" s="1226">
        <v>43617</v>
      </c>
      <c r="J14" s="1209">
        <v>43830</v>
      </c>
      <c r="K14" s="1227">
        <f t="shared" si="0"/>
        <v>30.428571428571427</v>
      </c>
      <c r="L14" s="1211">
        <v>44195</v>
      </c>
      <c r="M14" s="1210">
        <f t="shared" si="1"/>
        <v>52.142857142857139</v>
      </c>
      <c r="N14" s="1212" t="str">
        <f t="shared" ca="1" si="2"/>
        <v>Alerta</v>
      </c>
      <c r="O14" s="1213">
        <v>4</v>
      </c>
      <c r="P14" s="1214">
        <f t="shared" si="3"/>
        <v>0.66666666666666663</v>
      </c>
      <c r="Q14" s="1213">
        <f>K14*P14</f>
        <v>20.285714285714285</v>
      </c>
      <c r="R14" s="1213">
        <f>IF(J14&lt;=$S$8,Q14,0)</f>
        <v>0</v>
      </c>
      <c r="S14" s="1207"/>
      <c r="T14" s="1215" t="str">
        <f t="shared" si="4"/>
        <v>Incumple</v>
      </c>
      <c r="U14" s="1220" t="s">
        <v>2904</v>
      </c>
      <c r="V14" s="1221" t="s">
        <v>2905</v>
      </c>
      <c r="W14" s="360"/>
    </row>
    <row r="15" spans="1:23" ht="98.25" customHeight="1" x14ac:dyDescent="0.2">
      <c r="A15" s="2215"/>
      <c r="B15" s="2215"/>
      <c r="C15" s="2231"/>
      <c r="D15" s="1219" t="str">
        <f>'[14]Formulación PlanMejora'!$D$16</f>
        <v xml:space="preserve">
Falencias en la documentación del  Procedimiento Modificaciones Presupuestales Código: PA-GA-5.2-PR-8 V: 5, especialmente  actividad # 11 
 </v>
      </c>
      <c r="E15" s="1224" t="str">
        <f>'[14]Formulación PlanMejora'!$E$16</f>
        <v xml:space="preserve">
Actualizar el procedimiento Modificaciones Presupuestales Código: PA-GA-5.2-PR-8 V: 5.</v>
      </c>
      <c r="F15" s="1224" t="str">
        <f>'[14]Formulación PlanMejora'!$F$16</f>
        <v>Revisar  y adecuar las actividades y los controles que integran el procedimiento Modificaciones Presupuestales Código: PA-GA-5.2-PR-8 V: 5.</v>
      </c>
      <c r="G15" s="1224" t="str">
        <f>'[14]Formulación PlanMejora'!$H$16</f>
        <v xml:space="preserve">
Procedimiento ajustado</v>
      </c>
      <c r="H15" s="1230">
        <v>1</v>
      </c>
      <c r="I15" s="1226">
        <v>43617</v>
      </c>
      <c r="J15" s="1209">
        <v>43830</v>
      </c>
      <c r="K15" s="1227">
        <f t="shared" si="0"/>
        <v>30.428571428571427</v>
      </c>
      <c r="L15" s="1211">
        <v>44195</v>
      </c>
      <c r="M15" s="1210">
        <f t="shared" si="1"/>
        <v>52.142857142857139</v>
      </c>
      <c r="N15" s="1212" t="str">
        <f t="shared" ca="1" si="2"/>
        <v>Alerta</v>
      </c>
      <c r="O15" s="1213"/>
      <c r="P15" s="1214">
        <f t="shared" si="3"/>
        <v>0</v>
      </c>
      <c r="Q15" s="1213"/>
      <c r="R15" s="1213"/>
      <c r="S15" s="1207"/>
      <c r="T15" s="1215" t="str">
        <f>IF(L15&lt;=J15,"Cumple","Incumple")</f>
        <v>Incumple</v>
      </c>
      <c r="U15" s="1220" t="s">
        <v>2906</v>
      </c>
      <c r="V15" s="1231" t="s">
        <v>2907</v>
      </c>
      <c r="W15" s="360"/>
    </row>
    <row r="16" spans="1:23" ht="150" customHeight="1" x14ac:dyDescent="0.2">
      <c r="A16" s="1207" t="str">
        <f>'[13]Formulación PlanMejora'!A15</f>
        <v>Control_Interno</v>
      </c>
      <c r="B16" s="1207" t="str">
        <f>'[13]Formulación PlanMejora'!B15</f>
        <v>Auditoría Interna</v>
      </c>
      <c r="C16" s="1218" t="s">
        <v>1739</v>
      </c>
      <c r="D16" s="1232" t="str">
        <f>'[14]Formulación PlanMejora'!$D$17</f>
        <v xml:space="preserve">Campos netamente informativos sin efecto contable  presupuestal y/o tesoral
</v>
      </c>
      <c r="E16" s="1233" t="str">
        <f>'[14]Formulación PlanMejora'!$E$17</f>
        <v xml:space="preserve">Registrar la información en el sistema financiero,  conforme a los soportes que lo autorizan   </v>
      </c>
      <c r="F16" s="1233" t="str">
        <f>'[14]Formulación PlanMejora'!$F$17</f>
        <v xml:space="preserve">Identificar la información completa: fuente de financiación, periodos,  y destinación de los recursos, para el registro en el sistema financiero - módulo tesorería  según los soportes que lo  autorizan.
</v>
      </c>
      <c r="G16" s="1233" t="str">
        <f>'[14]Formulación PlanMejora'!$H$17</f>
        <v xml:space="preserve">Porcentaje
</v>
      </c>
      <c r="H16" s="1225">
        <v>1</v>
      </c>
      <c r="I16" s="1234">
        <v>43490</v>
      </c>
      <c r="J16" s="1234">
        <v>43677</v>
      </c>
      <c r="K16" s="1210">
        <f t="shared" si="0"/>
        <v>26.714285714285715</v>
      </c>
      <c r="L16" s="1211">
        <v>44195</v>
      </c>
      <c r="M16" s="1210">
        <f t="shared" si="1"/>
        <v>74</v>
      </c>
      <c r="N16" s="1212" t="str">
        <f t="shared" ca="1" si="2"/>
        <v>Alerta</v>
      </c>
      <c r="O16" s="1235">
        <v>1</v>
      </c>
      <c r="P16" s="1214">
        <f t="shared" si="3"/>
        <v>1</v>
      </c>
      <c r="Q16" s="1213">
        <f>K16*P16</f>
        <v>26.714285714285715</v>
      </c>
      <c r="R16" s="1213">
        <f>IF(J16&lt;=$S$8,Q16,0)</f>
        <v>0</v>
      </c>
      <c r="S16" s="1211">
        <v>43633</v>
      </c>
      <c r="T16" s="1215" t="str">
        <f>IF(L16&lt;=J16,"Cumple","Incumple")</f>
        <v>Incumple</v>
      </c>
      <c r="U16" s="1223" t="s">
        <v>2047</v>
      </c>
      <c r="V16" s="360"/>
      <c r="W16" s="360"/>
    </row>
    <row r="17" spans="1:23" ht="78.75" customHeight="1" x14ac:dyDescent="0.2">
      <c r="A17" s="2213" t="str">
        <f>'[13]Formulación PlanMejora'!A16</f>
        <v>Control_Interno</v>
      </c>
      <c r="B17" s="2213" t="str">
        <f>'[13]Formulación PlanMejora'!B16</f>
        <v>Auditoría Interna</v>
      </c>
      <c r="C17" s="1236" t="s">
        <v>1730</v>
      </c>
      <c r="D17" s="1232" t="str">
        <f>'[14]Formulación PlanMejora'!$D$18</f>
        <v>No se programó en el Plan Anual Mensualizado de Caja el pago proporcional del aporte a la unidad 03- Pensiones, para la vigencia</v>
      </c>
      <c r="E17" s="1224" t="str">
        <f>'[14]Formulación PlanMejora'!$E$18</f>
        <v xml:space="preserve">Programar en el Plan Anual Mensualizado de Caja,  el traslado de Unidad 01 - Gestión General a Unidad 03 - Fondo Pensional, de los recursos de funcionamiento, provencientes de la Nación </v>
      </c>
      <c r="F17" s="1233" t="str">
        <f>'[14]Formulación PlanMejora'!$F$18</f>
        <v>Mensualizar la transferencia de recursos a favor de la unidad 03 -Fondo Pensional,  de acuerdo al porcentaje de recaudo efectivo de los aportes de funcionamiento</v>
      </c>
      <c r="G17" s="1233" t="str">
        <f>'[14]Formulación PlanMejora'!$H$18</f>
        <v>Acto administrativo aprobatorio del PAC</v>
      </c>
      <c r="H17" s="1237">
        <v>1</v>
      </c>
      <c r="I17" s="1234">
        <v>43655</v>
      </c>
      <c r="J17" s="1234">
        <v>43830</v>
      </c>
      <c r="K17" s="1210">
        <f t="shared" si="0"/>
        <v>25</v>
      </c>
      <c r="L17" s="1211">
        <v>44195</v>
      </c>
      <c r="M17" s="1210">
        <f t="shared" si="1"/>
        <v>52.142857142857139</v>
      </c>
      <c r="N17" s="1212" t="str">
        <f t="shared" ca="1" si="2"/>
        <v>Alerta</v>
      </c>
      <c r="O17" s="1235">
        <v>1</v>
      </c>
      <c r="P17" s="1214">
        <f t="shared" si="3"/>
        <v>1</v>
      </c>
      <c r="Q17" s="1213">
        <f>K17*P17</f>
        <v>25</v>
      </c>
      <c r="R17" s="1213">
        <f>IF(J17&lt;=$S$8,Q17,0)</f>
        <v>0</v>
      </c>
      <c r="S17" s="1211">
        <v>43633</v>
      </c>
      <c r="T17" s="1215" t="str">
        <f>IF(L17&lt;=J17,"Cumple","Incumple")</f>
        <v>Incumple</v>
      </c>
      <c r="U17" s="1238" t="s">
        <v>2048</v>
      </c>
      <c r="V17" s="360"/>
      <c r="W17" s="360"/>
    </row>
    <row r="18" spans="1:23" ht="116.25" customHeight="1" x14ac:dyDescent="0.2">
      <c r="A18" s="2215"/>
      <c r="B18" s="2215"/>
      <c r="C18" s="1218" t="s">
        <v>1735</v>
      </c>
      <c r="D18" s="1219" t="str">
        <f>'[14]Formulación PlanMejora'!$D$19</f>
        <v>Ingreso de información de solicitudes agrupadas en un solo documento de ajuste presupuestal</v>
      </c>
      <c r="E18" s="1224" t="str">
        <f>'[14]Formulación PlanMejora'!$E$19</f>
        <v>Registrar la Información precisa y diligenciar todos y cada uno de los campos requeridos por el sistema financiero.</v>
      </c>
      <c r="F18" s="1239" t="str">
        <f>'[14]Formulación PlanMejora'!$F$19</f>
        <v>Realizar un registro por cada tercero en el sistema financiero.</v>
      </c>
      <c r="G18" s="1239" t="str">
        <f>'[14]Formulación PlanMejora'!$H$19</f>
        <v xml:space="preserve">Porcentaje
</v>
      </c>
      <c r="H18" s="1240">
        <v>1</v>
      </c>
      <c r="I18" s="1234">
        <v>43655</v>
      </c>
      <c r="J18" s="1234">
        <v>43830</v>
      </c>
      <c r="K18" s="1210">
        <f t="shared" si="0"/>
        <v>25</v>
      </c>
      <c r="L18" s="1211">
        <v>44195</v>
      </c>
      <c r="M18" s="1210">
        <f t="shared" si="1"/>
        <v>52.142857142857139</v>
      </c>
      <c r="N18" s="1212" t="str">
        <f t="shared" ca="1" si="2"/>
        <v>Alerta</v>
      </c>
      <c r="O18" s="1235">
        <v>0.8</v>
      </c>
      <c r="P18" s="1214">
        <f t="shared" si="3"/>
        <v>0.8</v>
      </c>
      <c r="Q18" s="1213"/>
      <c r="R18" s="1213"/>
      <c r="S18" s="1207"/>
      <c r="T18" s="1215" t="str">
        <f t="shared" si="4"/>
        <v>Incumple</v>
      </c>
      <c r="U18" s="1220" t="s">
        <v>2908</v>
      </c>
      <c r="V18" s="1231" t="s">
        <v>2909</v>
      </c>
      <c r="W18" s="360"/>
    </row>
    <row r="19" spans="1:23" ht="86.25" customHeight="1" x14ac:dyDescent="0.2">
      <c r="A19" s="2213" t="str">
        <f>'[13]Formulación PlanMejora'!A17</f>
        <v>Control_Interno</v>
      </c>
      <c r="B19" s="2213" t="str">
        <f>'[13]Formulación PlanMejora'!B17</f>
        <v>Auditoría Interna</v>
      </c>
      <c r="C19" s="2216" t="s">
        <v>1736</v>
      </c>
      <c r="D19" s="2236" t="e">
        <f>'[14]Formulación PlanMejora'!$D$20:$D$22</f>
        <v>#VALUE!</v>
      </c>
      <c r="E19" s="2232" t="e">
        <f>'[14]Formulación PlanMejora'!$E$20:$E$22</f>
        <v>#VALUE!</v>
      </c>
      <c r="F19" s="1241" t="str">
        <f>'[14]Formulación PlanMejora'!$F$20</f>
        <v>Definir  los elementos mínimos constitutivos en la proyección del acto administrativo.</v>
      </c>
      <c r="G19" s="1242" t="str">
        <f>'[14]Formulación PlanMejora'!$H$20</f>
        <v>Elementos definidos</v>
      </c>
      <c r="H19" s="1243">
        <v>1</v>
      </c>
      <c r="I19" s="1234">
        <v>43655</v>
      </c>
      <c r="J19" s="1234">
        <v>43830</v>
      </c>
      <c r="K19" s="1210">
        <f t="shared" si="0"/>
        <v>25</v>
      </c>
      <c r="L19" s="1211">
        <v>44195</v>
      </c>
      <c r="M19" s="1210">
        <f t="shared" si="1"/>
        <v>52.142857142857139</v>
      </c>
      <c r="N19" s="1212" t="str">
        <f t="shared" ca="1" si="2"/>
        <v>Alerta</v>
      </c>
      <c r="O19" s="1235"/>
      <c r="P19" s="1214">
        <f t="shared" si="3"/>
        <v>0</v>
      </c>
      <c r="Q19" s="1213">
        <f>K19*P19</f>
        <v>0</v>
      </c>
      <c r="R19" s="1213">
        <f>IF(J19&lt;=$S$8,Q19,0)</f>
        <v>0</v>
      </c>
      <c r="S19" s="1211">
        <v>43633</v>
      </c>
      <c r="T19" s="1215" t="str">
        <f t="shared" si="4"/>
        <v>Incumple</v>
      </c>
      <c r="U19" s="2240" t="s">
        <v>2910</v>
      </c>
      <c r="V19" s="2243" t="s">
        <v>2911</v>
      </c>
      <c r="W19" s="360"/>
    </row>
    <row r="20" spans="1:23" ht="86.25" customHeight="1" x14ac:dyDescent="0.2">
      <c r="A20" s="2214"/>
      <c r="B20" s="2214"/>
      <c r="C20" s="2217"/>
      <c r="D20" s="2237"/>
      <c r="E20" s="2239"/>
      <c r="F20" s="1241" t="str">
        <f>'[14]Formulación PlanMejora'!$F$21</f>
        <v>Aplicar los elementos mínimos constitutivos en la prooyección del acto administrativo.</v>
      </c>
      <c r="G20" s="1242" t="str">
        <f>'[14]Formulación PlanMejora'!$H$21</f>
        <v>Elementos aplicados al proyecto de acto administrativo</v>
      </c>
      <c r="H20" s="1240">
        <v>1</v>
      </c>
      <c r="I20" s="1234">
        <v>43655</v>
      </c>
      <c r="J20" s="1234">
        <v>43830</v>
      </c>
      <c r="K20" s="1210">
        <f t="shared" si="0"/>
        <v>25</v>
      </c>
      <c r="L20" s="1211">
        <v>44195</v>
      </c>
      <c r="M20" s="1210">
        <f t="shared" si="1"/>
        <v>52.142857142857139</v>
      </c>
      <c r="N20" s="1212" t="str">
        <f ca="1">IF((J19-TODAY())/7&gt;=K19/4,"En tiempo","Alerta")</f>
        <v>Alerta</v>
      </c>
      <c r="O20" s="1235"/>
      <c r="P20" s="1214">
        <f t="shared" si="3"/>
        <v>0</v>
      </c>
      <c r="Q20" s="1213"/>
      <c r="R20" s="1213"/>
      <c r="S20" s="1211"/>
      <c r="T20" s="1215" t="str">
        <f t="shared" si="4"/>
        <v>Incumple</v>
      </c>
      <c r="U20" s="2241"/>
      <c r="V20" s="2244"/>
      <c r="W20" s="360"/>
    </row>
    <row r="21" spans="1:23" ht="71.25" customHeight="1" x14ac:dyDescent="0.2">
      <c r="A21" s="2215"/>
      <c r="B21" s="2215"/>
      <c r="C21" s="2217"/>
      <c r="D21" s="2238"/>
      <c r="E21" s="2233"/>
      <c r="F21" s="1241" t="str">
        <f>'[14]Formulación PlanMejora'!$F$22</f>
        <v xml:space="preserve">Verificar la aplicación de elementos mínimos al contenido del proyecto del acto administrativo </v>
      </c>
      <c r="G21" s="1242" t="str">
        <f>'[14]Formulación PlanMejora'!$H$22</f>
        <v>Proyecto de acto administrativo revisado</v>
      </c>
      <c r="H21" s="1243">
        <v>1</v>
      </c>
      <c r="I21" s="1234">
        <v>43655</v>
      </c>
      <c r="J21" s="1234">
        <v>43830</v>
      </c>
      <c r="K21" s="1210">
        <f t="shared" si="0"/>
        <v>25</v>
      </c>
      <c r="L21" s="1211">
        <v>44195</v>
      </c>
      <c r="M21" s="1210">
        <f t="shared" si="1"/>
        <v>52.142857142857139</v>
      </c>
      <c r="N21" s="1212" t="str">
        <f t="shared" ca="1" si="2"/>
        <v>Alerta</v>
      </c>
      <c r="O21" s="1235"/>
      <c r="P21" s="1214">
        <f t="shared" si="3"/>
        <v>0</v>
      </c>
      <c r="Q21" s="1213"/>
      <c r="R21" s="1213"/>
      <c r="S21" s="1207"/>
      <c r="T21" s="1215" t="str">
        <f t="shared" si="4"/>
        <v>Incumple</v>
      </c>
      <c r="U21" s="2242"/>
      <c r="V21" s="2245"/>
      <c r="W21" s="360"/>
    </row>
    <row r="22" spans="1:23" ht="95.25" customHeight="1" x14ac:dyDescent="0.2">
      <c r="A22" s="2214" t="s">
        <v>30</v>
      </c>
      <c r="B22" s="2214" t="s">
        <v>29</v>
      </c>
      <c r="C22" s="2216" t="s">
        <v>1737</v>
      </c>
      <c r="D22" s="2213" t="s">
        <v>1741</v>
      </c>
      <c r="E22" s="2232" t="s">
        <v>1742</v>
      </c>
      <c r="F22" s="1233" t="str">
        <f>'[14]Formulación PlanMejora'!$F$23</f>
        <v>Designar un responsable para el seguimiento a la ejecución del gasto y genere las alertas respectivas.</v>
      </c>
      <c r="G22" s="1207" t="str">
        <f>'[14]Formulación PlanMejora'!$H$23</f>
        <v>Responsable designado</v>
      </c>
      <c r="H22" s="1244">
        <v>1</v>
      </c>
      <c r="I22" s="1234">
        <v>43655</v>
      </c>
      <c r="J22" s="1234">
        <v>43830</v>
      </c>
      <c r="K22" s="1210">
        <f t="shared" si="0"/>
        <v>25</v>
      </c>
      <c r="L22" s="1211">
        <v>44195</v>
      </c>
      <c r="M22" s="1210">
        <f t="shared" si="1"/>
        <v>52.142857142857139</v>
      </c>
      <c r="N22" s="1212" t="str">
        <f t="shared" ca="1" si="2"/>
        <v>Alerta</v>
      </c>
      <c r="O22" s="1235">
        <v>1</v>
      </c>
      <c r="P22" s="1214">
        <f t="shared" si="3"/>
        <v>1</v>
      </c>
      <c r="Q22" s="1213">
        <f>K22*P22</f>
        <v>25</v>
      </c>
      <c r="R22" s="1213"/>
      <c r="S22" s="1207"/>
      <c r="T22" s="1215" t="str">
        <f t="shared" si="4"/>
        <v>Incumple</v>
      </c>
      <c r="U22" s="1216" t="s">
        <v>2049</v>
      </c>
      <c r="V22" s="360"/>
      <c r="W22" s="360"/>
    </row>
    <row r="23" spans="1:23" ht="115.5" customHeight="1" x14ac:dyDescent="0.2">
      <c r="A23" s="2215"/>
      <c r="B23" s="2215"/>
      <c r="C23" s="2231"/>
      <c r="D23" s="2215"/>
      <c r="E23" s="2233"/>
      <c r="F23" s="1233" t="str">
        <f>'[14]Formulación PlanMejora'!$F$24</f>
        <v>Gestionar la incorporación del módulo PAC al sistema financiero.</v>
      </c>
      <c r="G23" s="1207" t="str">
        <f>'[14]Formulación PlanMejora'!$H$24</f>
        <v>Resgistro de la solicitud</v>
      </c>
      <c r="H23" s="1244">
        <v>1</v>
      </c>
      <c r="I23" s="1234">
        <v>43655</v>
      </c>
      <c r="J23" s="1234">
        <v>43922</v>
      </c>
      <c r="K23" s="1210">
        <f t="shared" si="0"/>
        <v>38.142857142857146</v>
      </c>
      <c r="L23" s="1211">
        <v>44195</v>
      </c>
      <c r="M23" s="1210">
        <f t="shared" si="1"/>
        <v>38.999999999999993</v>
      </c>
      <c r="N23" s="1212" t="str">
        <f t="shared" ca="1" si="2"/>
        <v>Alerta</v>
      </c>
      <c r="O23" s="1235">
        <v>0.1</v>
      </c>
      <c r="P23" s="1214">
        <f t="shared" si="3"/>
        <v>0.1</v>
      </c>
      <c r="Q23" s="1213">
        <f>K23*P23</f>
        <v>3.8142857142857149</v>
      </c>
      <c r="R23" s="1213"/>
      <c r="S23" s="1207"/>
      <c r="T23" s="1215" t="str">
        <f t="shared" si="4"/>
        <v>Incumple</v>
      </c>
      <c r="U23" s="1245" t="s">
        <v>2912</v>
      </c>
      <c r="V23" s="1231" t="s">
        <v>2913</v>
      </c>
      <c r="W23" s="360"/>
    </row>
    <row r="24" spans="1:23" ht="18.75" x14ac:dyDescent="0.25">
      <c r="A24" s="1207"/>
      <c r="B24" s="1213"/>
      <c r="C24" s="1213"/>
      <c r="D24" s="1213"/>
      <c r="E24" s="1213"/>
      <c r="F24" s="1246"/>
      <c r="G24" s="1247" t="s">
        <v>23</v>
      </c>
      <c r="H24" s="1248">
        <f>SUM(H10:H23)</f>
        <v>23</v>
      </c>
      <c r="I24" s="1249"/>
      <c r="J24" s="1249"/>
      <c r="K24" s="1250"/>
      <c r="L24" s="2234" t="s">
        <v>22</v>
      </c>
      <c r="M24" s="2235"/>
      <c r="N24" s="1251"/>
      <c r="O24" s="1252">
        <f>SUM(O10:O23)</f>
        <v>9.4</v>
      </c>
      <c r="P24" s="1253">
        <f>IF(O24=0,0,+O24/H24)</f>
        <v>0.40869565217391307</v>
      </c>
      <c r="Q24" s="1254"/>
      <c r="R24" s="1254"/>
      <c r="S24" s="1207"/>
      <c r="T24" s="1253">
        <f>(COUNTIF(T10:T23,"Cumple")*100%)/COUNTA(T10:T23)</f>
        <v>0</v>
      </c>
      <c r="U24" s="1255"/>
    </row>
  </sheetData>
  <autoFilter ref="P1:P24"/>
  <mergeCells count="25">
    <mergeCell ref="L24:M24"/>
    <mergeCell ref="D19:D21"/>
    <mergeCell ref="E19:E21"/>
    <mergeCell ref="U19:U21"/>
    <mergeCell ref="V19:V21"/>
    <mergeCell ref="A22:A23"/>
    <mergeCell ref="B22:B23"/>
    <mergeCell ref="C22:C23"/>
    <mergeCell ref="D22:D23"/>
    <mergeCell ref="E22:E23"/>
    <mergeCell ref="A19:A21"/>
    <mergeCell ref="B19:B21"/>
    <mergeCell ref="C19:C21"/>
    <mergeCell ref="A1:S6"/>
    <mergeCell ref="T1:W8"/>
    <mergeCell ref="A7:H7"/>
    <mergeCell ref="K7:S7"/>
    <mergeCell ref="A8:Q8"/>
    <mergeCell ref="A11:A12"/>
    <mergeCell ref="B11:B12"/>
    <mergeCell ref="A13:A15"/>
    <mergeCell ref="B13:B15"/>
    <mergeCell ref="C14:C15"/>
    <mergeCell ref="A17:A18"/>
    <mergeCell ref="B17:B18"/>
  </mergeCells>
  <conditionalFormatting sqref="T10:T23">
    <cfRule type="containsText" dxfId="550" priority="5" operator="containsText" text="Incumple">
      <formula>NOT(ISERROR(SEARCH("Incumple",T10)))</formula>
    </cfRule>
    <cfRule type="containsText" dxfId="549" priority="6" operator="containsText" text="Cumple">
      <formula>NOT(ISERROR(SEARCH("Cumple",T10)))</formula>
    </cfRule>
  </conditionalFormatting>
  <conditionalFormatting sqref="P9">
    <cfRule type="cellIs" dxfId="548" priority="17" stopIfTrue="1" operator="between">
      <formula>0.9</formula>
      <formula>1</formula>
    </cfRule>
    <cfRule type="cellIs" dxfId="547" priority="18" stopIfTrue="1" operator="between">
      <formula>0.5</formula>
      <formula>0.89</formula>
    </cfRule>
    <cfRule type="cellIs" dxfId="546" priority="19" stopIfTrue="1" operator="between">
      <formula>0.2</formula>
      <formula>0.49</formula>
    </cfRule>
    <cfRule type="cellIs" dxfId="545" priority="20" stopIfTrue="1" operator="between">
      <formula>0</formula>
      <formula>0.19</formula>
    </cfRule>
  </conditionalFormatting>
  <conditionalFormatting sqref="P10:P23">
    <cfRule type="cellIs" dxfId="544" priority="13" operator="between">
      <formula>0.19</formula>
      <formula>0</formula>
    </cfRule>
    <cfRule type="cellIs" dxfId="543" priority="14" operator="between">
      <formula>0.49</formula>
      <formula>0.2</formula>
    </cfRule>
    <cfRule type="cellIs" dxfId="542" priority="15" operator="between">
      <formula>0.89</formula>
      <formula>0.5</formula>
    </cfRule>
  </conditionalFormatting>
  <conditionalFormatting sqref="P10:P23">
    <cfRule type="cellIs" dxfId="541" priority="16" operator="between">
      <formula>1</formula>
      <formula>0.9</formula>
    </cfRule>
  </conditionalFormatting>
  <conditionalFormatting sqref="P24">
    <cfRule type="cellIs" dxfId="540" priority="12" operator="between">
      <formula>1</formula>
      <formula>0.9</formula>
    </cfRule>
  </conditionalFormatting>
  <conditionalFormatting sqref="P24">
    <cfRule type="cellIs" dxfId="539" priority="9" operator="between">
      <formula>0.19</formula>
      <formula>0</formula>
    </cfRule>
    <cfRule type="cellIs" dxfId="538" priority="10" operator="between">
      <formula>0.49</formula>
      <formula>0.2</formula>
    </cfRule>
    <cfRule type="cellIs" dxfId="537" priority="11" operator="between">
      <formula>0.89</formula>
      <formula>0.5</formula>
    </cfRule>
  </conditionalFormatting>
  <conditionalFormatting sqref="N10:N23">
    <cfRule type="containsText" dxfId="536" priority="7" operator="containsText" text="Alerta">
      <formula>NOT(ISERROR(SEARCH("Alerta",N10)))</formula>
    </cfRule>
    <cfRule type="containsText" dxfId="535" priority="8" operator="containsText" text="En tiempo">
      <formula>NOT(ISERROR(SEARCH("En tiempo",N10)))</formula>
    </cfRule>
  </conditionalFormatting>
  <conditionalFormatting sqref="T24">
    <cfRule type="cellIs" dxfId="534" priority="4" operator="between">
      <formula>1</formula>
      <formula>0.9</formula>
    </cfRule>
  </conditionalFormatting>
  <conditionalFormatting sqref="T24">
    <cfRule type="cellIs" dxfId="533" priority="1" operator="between">
      <formula>0.19</formula>
      <formula>0</formula>
    </cfRule>
    <cfRule type="cellIs" dxfId="532" priority="2" operator="between">
      <formula>0.49</formula>
      <formula>0.2</formula>
    </cfRule>
    <cfRule type="cellIs" dxfId="531" priority="3" operator="between">
      <formula>0.89</formula>
      <formula>0.5</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1048576"/>
  <sheetViews>
    <sheetView topLeftCell="N1" zoomScale="60" zoomScaleNormal="60" workbookViewId="0">
      <pane ySplit="8" topLeftCell="A13" activePane="bottomLeft" state="frozen"/>
      <selection activeCell="A10" sqref="A10"/>
      <selection pane="bottomLeft" activeCell="S17" sqref="S17"/>
    </sheetView>
  </sheetViews>
  <sheetFormatPr baseColWidth="10" defaultColWidth="17.5703125" defaultRowHeight="15.75" x14ac:dyDescent="0.2"/>
  <cols>
    <col min="1" max="1" width="4" style="1470" customWidth="1"/>
    <col min="2" max="2" width="12.28515625" style="1515" customWidth="1"/>
    <col min="3" max="3" width="31" style="1515" customWidth="1"/>
    <col min="4" max="4" width="35" style="1515" customWidth="1"/>
    <col min="5" max="5" width="24.140625" style="1515" customWidth="1"/>
    <col min="6" max="6" width="25.28515625" style="1515" customWidth="1"/>
    <col min="7" max="7" width="25.85546875" style="1515" customWidth="1"/>
    <col min="8" max="8" width="25.28515625" style="1470" customWidth="1"/>
    <col min="9" max="9" width="19.42578125" style="1470" customWidth="1"/>
    <col min="10" max="10" width="22.140625" style="1470" customWidth="1"/>
    <col min="11" max="11" width="25" style="1470" customWidth="1"/>
    <col min="12" max="12" width="19.42578125" style="1470" customWidth="1"/>
    <col min="13" max="13" width="18.140625" style="1470" customWidth="1"/>
    <col min="14" max="14" width="16" style="1470" customWidth="1"/>
    <col min="15" max="15" width="20.5703125" style="1470" customWidth="1"/>
    <col min="16" max="16" width="14" style="1470" customWidth="1"/>
    <col min="17" max="17" width="36.42578125" style="1470" customWidth="1"/>
    <col min="18" max="18" width="19" style="1470" customWidth="1"/>
    <col min="19" max="19" width="20.42578125" style="1470" customWidth="1"/>
    <col min="20" max="20" width="28" style="1470" customWidth="1"/>
    <col min="21" max="21" width="84.140625" style="1470" customWidth="1"/>
    <col min="22" max="22" width="47.5703125" style="1470" customWidth="1"/>
    <col min="23" max="24" width="17.5703125" style="1470" customWidth="1"/>
    <col min="25" max="25" width="20.7109375" style="1470" customWidth="1"/>
    <col min="26" max="16384" width="17.5703125" style="1470"/>
  </cols>
  <sheetData>
    <row r="1" spans="1:22" ht="15.75" customHeight="1" x14ac:dyDescent="0.2">
      <c r="B1" s="2174" t="s">
        <v>2114</v>
      </c>
      <c r="C1" s="2175"/>
      <c r="D1" s="2175"/>
      <c r="E1" s="2175"/>
      <c r="F1" s="2175"/>
      <c r="G1" s="2175"/>
      <c r="H1" s="2175"/>
      <c r="I1" s="2175"/>
      <c r="J1" s="2175"/>
      <c r="K1" s="2175"/>
      <c r="L1" s="2175"/>
      <c r="M1" s="2175"/>
      <c r="N1" s="2175"/>
      <c r="O1" s="2175"/>
      <c r="P1" s="2175"/>
      <c r="Q1" s="2175"/>
      <c r="R1" s="2175"/>
      <c r="S1" s="2175"/>
      <c r="T1" s="2175"/>
      <c r="U1" s="2175"/>
      <c r="V1" s="2175"/>
    </row>
    <row r="2" spans="1:22" ht="15.75" customHeight="1" x14ac:dyDescent="0.2">
      <c r="B2" s="2174"/>
      <c r="C2" s="2175"/>
      <c r="D2" s="2175"/>
      <c r="E2" s="2175"/>
      <c r="F2" s="2175"/>
      <c r="G2" s="2175"/>
      <c r="H2" s="2175"/>
      <c r="I2" s="2175"/>
      <c r="J2" s="2175"/>
      <c r="K2" s="2175"/>
      <c r="L2" s="2175"/>
      <c r="M2" s="2175"/>
      <c r="N2" s="2175"/>
      <c r="O2" s="2175"/>
      <c r="P2" s="2175"/>
      <c r="Q2" s="2175"/>
      <c r="R2" s="2175"/>
      <c r="S2" s="2175"/>
      <c r="T2" s="2175"/>
      <c r="U2" s="2175"/>
      <c r="V2" s="2175"/>
    </row>
    <row r="3" spans="1:22" ht="15.75" customHeight="1" x14ac:dyDescent="0.2">
      <c r="B3" s="2174"/>
      <c r="C3" s="2175"/>
      <c r="D3" s="2175"/>
      <c r="E3" s="2175"/>
      <c r="F3" s="2175"/>
      <c r="G3" s="2175"/>
      <c r="H3" s="2175"/>
      <c r="I3" s="2175"/>
      <c r="J3" s="2175"/>
      <c r="K3" s="2175"/>
      <c r="L3" s="2175"/>
      <c r="M3" s="2175"/>
      <c r="N3" s="2175"/>
      <c r="O3" s="2175"/>
      <c r="P3" s="2175"/>
      <c r="Q3" s="2175"/>
      <c r="R3" s="2175"/>
      <c r="S3" s="2175"/>
      <c r="T3" s="2175"/>
      <c r="U3" s="2175"/>
      <c r="V3" s="2175"/>
    </row>
    <row r="4" spans="1:22" ht="15.75" customHeight="1" x14ac:dyDescent="0.2">
      <c r="B4" s="2174"/>
      <c r="C4" s="2175"/>
      <c r="D4" s="2175"/>
      <c r="E4" s="2175"/>
      <c r="F4" s="2175"/>
      <c r="G4" s="2175"/>
      <c r="H4" s="2175"/>
      <c r="I4" s="2175"/>
      <c r="J4" s="2175"/>
      <c r="K4" s="2175"/>
      <c r="L4" s="2175"/>
      <c r="M4" s="2175"/>
      <c r="N4" s="2175"/>
      <c r="O4" s="2175"/>
      <c r="P4" s="2175"/>
      <c r="Q4" s="2175"/>
      <c r="R4" s="2175"/>
      <c r="S4" s="2175"/>
      <c r="T4" s="2175"/>
      <c r="U4" s="2175"/>
      <c r="V4" s="2175"/>
    </row>
    <row r="5" spans="1:22" ht="19.5" customHeight="1" x14ac:dyDescent="0.2">
      <c r="B5" s="2176" t="s">
        <v>69</v>
      </c>
      <c r="C5" s="2176"/>
      <c r="D5" s="2176"/>
      <c r="E5" s="2176"/>
      <c r="F5" s="2176"/>
      <c r="G5" s="1471" t="s">
        <v>68</v>
      </c>
      <c r="H5" s="1471">
        <v>1</v>
      </c>
      <c r="I5" s="2176" t="s">
        <v>1374</v>
      </c>
      <c r="J5" s="2176"/>
      <c r="K5" s="2176"/>
      <c r="L5" s="2176"/>
      <c r="M5" s="2176"/>
      <c r="N5" s="2176"/>
      <c r="O5" s="2176"/>
      <c r="P5" s="2176"/>
      <c r="Q5" s="2176"/>
      <c r="R5" s="2176"/>
      <c r="S5" s="2176"/>
      <c r="T5" s="2176"/>
      <c r="U5" s="2176"/>
      <c r="V5" s="2176"/>
    </row>
    <row r="6" spans="1:22" ht="19.5" customHeight="1" x14ac:dyDescent="0.2">
      <c r="A6" s="2177" t="s">
        <v>66</v>
      </c>
      <c r="B6" s="2178"/>
      <c r="C6" s="2178"/>
      <c r="D6" s="2178"/>
      <c r="E6" s="2178"/>
      <c r="F6" s="2178"/>
      <c r="G6" s="2178"/>
      <c r="H6" s="2178"/>
      <c r="I6" s="2178"/>
      <c r="J6" s="2178"/>
      <c r="K6" s="2178"/>
      <c r="L6" s="2178"/>
      <c r="M6" s="2178"/>
      <c r="N6" s="2178"/>
      <c r="O6" s="2178"/>
      <c r="P6" s="2178"/>
      <c r="Q6" s="2178"/>
      <c r="R6" s="2178"/>
      <c r="S6" s="2178"/>
      <c r="T6" s="2178"/>
      <c r="U6" s="2179"/>
      <c r="V6" s="1471"/>
    </row>
    <row r="7" spans="1:22" ht="15.75" customHeight="1" x14ac:dyDescent="0.2">
      <c r="A7" s="2180" t="s">
        <v>65</v>
      </c>
      <c r="B7" s="2181"/>
      <c r="C7" s="1472" t="s">
        <v>1244</v>
      </c>
      <c r="D7" s="2180" t="s">
        <v>63</v>
      </c>
      <c r="E7" s="2181"/>
      <c r="F7" s="1472" t="s">
        <v>1243</v>
      </c>
      <c r="G7" s="2180" t="s">
        <v>2</v>
      </c>
      <c r="H7" s="2181"/>
      <c r="I7" s="2182" t="s">
        <v>1842</v>
      </c>
      <c r="J7" s="2183"/>
      <c r="K7" s="1473"/>
      <c r="L7" s="1473"/>
      <c r="M7" s="1473"/>
      <c r="N7" s="1473"/>
      <c r="O7" s="1473"/>
      <c r="P7" s="1473"/>
      <c r="Q7" s="1473"/>
      <c r="R7" s="1473"/>
      <c r="S7" s="1473"/>
      <c r="T7" s="1473"/>
      <c r="U7" s="1474"/>
      <c r="V7" s="1475"/>
    </row>
    <row r="8" spans="1:22" ht="39.75" customHeight="1" x14ac:dyDescent="0.2">
      <c r="B8" s="1476" t="s">
        <v>60</v>
      </c>
      <c r="C8" s="1476" t="s">
        <v>70</v>
      </c>
      <c r="D8" s="1476" t="s">
        <v>59</v>
      </c>
      <c r="E8" s="1476" t="s">
        <v>58</v>
      </c>
      <c r="F8" s="1476" t="s">
        <v>57</v>
      </c>
      <c r="G8" s="1476" t="s">
        <v>56</v>
      </c>
      <c r="H8" s="1476" t="s">
        <v>1375</v>
      </c>
      <c r="I8" s="1476" t="s">
        <v>55</v>
      </c>
      <c r="J8" s="1476" t="s">
        <v>54</v>
      </c>
      <c r="K8" s="1476" t="s">
        <v>53</v>
      </c>
      <c r="L8" s="1476" t="s">
        <v>52</v>
      </c>
      <c r="M8" s="1476" t="s">
        <v>51</v>
      </c>
      <c r="N8" s="1476" t="s">
        <v>50</v>
      </c>
      <c r="O8" s="1476" t="s">
        <v>49</v>
      </c>
      <c r="P8" s="1476" t="s">
        <v>48</v>
      </c>
      <c r="Q8" s="1476" t="s">
        <v>47</v>
      </c>
      <c r="R8" s="1476" t="s">
        <v>46</v>
      </c>
      <c r="S8" s="575" t="s">
        <v>45</v>
      </c>
      <c r="T8" s="575" t="s">
        <v>44</v>
      </c>
      <c r="U8" s="575" t="s">
        <v>43</v>
      </c>
      <c r="V8" s="657" t="s">
        <v>42</v>
      </c>
    </row>
    <row r="9" spans="1:22" ht="154.5" customHeight="1" x14ac:dyDescent="0.2">
      <c r="A9" s="1477">
        <v>1</v>
      </c>
      <c r="B9" s="1360" t="s">
        <v>1261</v>
      </c>
      <c r="C9" s="1360" t="s">
        <v>29</v>
      </c>
      <c r="D9" s="710" t="s">
        <v>1803</v>
      </c>
      <c r="E9" s="2246" t="s">
        <v>1804</v>
      </c>
      <c r="F9" s="1361" t="s">
        <v>1805</v>
      </c>
      <c r="G9" s="559" t="s">
        <v>1806</v>
      </c>
      <c r="H9" s="559" t="s">
        <v>1807</v>
      </c>
      <c r="I9" s="1499">
        <v>1</v>
      </c>
      <c r="J9" s="714">
        <v>43784</v>
      </c>
      <c r="K9" s="714">
        <v>44377</v>
      </c>
      <c r="L9" s="1481">
        <f>(+K9-J9)/7</f>
        <v>84.714285714285708</v>
      </c>
      <c r="M9" s="1482">
        <v>44174</v>
      </c>
      <c r="N9" s="1483">
        <f>(M9-J9)/7-L9</f>
        <v>-28.999999999999993</v>
      </c>
      <c r="O9" s="1484" t="str">
        <f ca="1">IF((K9-TODAY())/7&gt;=L9/4,"En tiempo","Alerta")</f>
        <v>En tiempo</v>
      </c>
      <c r="P9" s="1485">
        <v>0</v>
      </c>
      <c r="Q9" s="1486">
        <f>IF(P9/I9=1,1,+P9/I9)</f>
        <v>0</v>
      </c>
      <c r="R9" s="1482"/>
      <c r="S9" s="1487" t="str">
        <f>IF(R9&lt;=K9,"Cumple","Incumple")</f>
        <v>Cumple</v>
      </c>
      <c r="T9" s="1488"/>
      <c r="U9" s="1489" t="s">
        <v>2990</v>
      </c>
      <c r="V9" s="1490"/>
    </row>
    <row r="10" spans="1:22" ht="102" customHeight="1" x14ac:dyDescent="0.2">
      <c r="A10" s="1477">
        <v>2</v>
      </c>
      <c r="B10" s="506" t="s">
        <v>1261</v>
      </c>
      <c r="C10" s="506" t="s">
        <v>29</v>
      </c>
      <c r="D10" s="711" t="s">
        <v>1808</v>
      </c>
      <c r="E10" s="2247"/>
      <c r="F10" s="1361" t="s">
        <v>1809</v>
      </c>
      <c r="G10" s="559" t="s">
        <v>1810</v>
      </c>
      <c r="H10" s="559" t="s">
        <v>1811</v>
      </c>
      <c r="I10" s="1499">
        <v>1</v>
      </c>
      <c r="J10" s="714">
        <v>43784</v>
      </c>
      <c r="K10" s="714">
        <v>44377</v>
      </c>
      <c r="L10" s="1481">
        <f t="shared" ref="L10:L16" si="0">(+K10-J10)/7</f>
        <v>84.714285714285708</v>
      </c>
      <c r="M10" s="1482">
        <v>44174</v>
      </c>
      <c r="N10" s="1483">
        <f t="shared" ref="N10:N16" si="1">(M10-J10)/7-L10</f>
        <v>-28.999999999999993</v>
      </c>
      <c r="O10" s="1484" t="str">
        <f t="shared" ref="O10:O16" ca="1" si="2">IF((K10-TODAY())/7&gt;=L10/4,"En tiempo","Alerta")</f>
        <v>En tiempo</v>
      </c>
      <c r="P10" s="1485">
        <v>0.5</v>
      </c>
      <c r="Q10" s="1486">
        <f t="shared" ref="Q10:Q16" si="3">IF(P10/I10=1,1,+P10/I10)</f>
        <v>0.5</v>
      </c>
      <c r="R10" s="1482"/>
      <c r="S10" s="1487" t="str">
        <f t="shared" ref="S10:S16" si="4">IF(R10&lt;=K10,"Cumple","Incumple")</f>
        <v>Cumple</v>
      </c>
      <c r="T10" s="1496"/>
      <c r="U10" s="1489" t="s">
        <v>2991</v>
      </c>
      <c r="V10" s="1485"/>
    </row>
    <row r="11" spans="1:22" ht="111" customHeight="1" x14ac:dyDescent="0.2">
      <c r="A11" s="1477">
        <v>3</v>
      </c>
      <c r="B11" s="506" t="s">
        <v>1261</v>
      </c>
      <c r="C11" s="506" t="s">
        <v>29</v>
      </c>
      <c r="D11" s="712" t="s">
        <v>1812</v>
      </c>
      <c r="E11" s="713" t="s">
        <v>1813</v>
      </c>
      <c r="F11" s="713" t="s">
        <v>1814</v>
      </c>
      <c r="G11" s="559" t="s">
        <v>1815</v>
      </c>
      <c r="H11" s="559" t="s">
        <v>1816</v>
      </c>
      <c r="I11" s="1499">
        <v>1</v>
      </c>
      <c r="J11" s="714">
        <v>43784</v>
      </c>
      <c r="K11" s="714">
        <v>44377</v>
      </c>
      <c r="L11" s="1481">
        <f t="shared" si="0"/>
        <v>84.714285714285708</v>
      </c>
      <c r="M11" s="1482">
        <v>44174</v>
      </c>
      <c r="N11" s="1483">
        <f t="shared" si="1"/>
        <v>-28.999999999999993</v>
      </c>
      <c r="O11" s="1484" t="str">
        <f t="shared" ca="1" si="2"/>
        <v>En tiempo</v>
      </c>
      <c r="P11" s="1485">
        <v>0.8</v>
      </c>
      <c r="Q11" s="1486">
        <f t="shared" si="3"/>
        <v>0.8</v>
      </c>
      <c r="R11" s="1482"/>
      <c r="S11" s="1487" t="str">
        <f t="shared" si="4"/>
        <v>Cumple</v>
      </c>
      <c r="T11" s="1496"/>
      <c r="U11" s="1489" t="s">
        <v>2991</v>
      </c>
      <c r="V11" s="1485"/>
    </row>
    <row r="12" spans="1:22" ht="76.5" x14ac:dyDescent="0.2">
      <c r="A12" s="1477">
        <v>4</v>
      </c>
      <c r="B12" s="506" t="s">
        <v>1261</v>
      </c>
      <c r="C12" s="506" t="s">
        <v>29</v>
      </c>
      <c r="D12" s="711" t="s">
        <v>1817</v>
      </c>
      <c r="E12" s="559" t="s">
        <v>1818</v>
      </c>
      <c r="F12" s="559" t="s">
        <v>1819</v>
      </c>
      <c r="G12" s="1358" t="s">
        <v>1820</v>
      </c>
      <c r="H12" s="1358" t="s">
        <v>1821</v>
      </c>
      <c r="I12" s="1499">
        <v>1</v>
      </c>
      <c r="J12" s="714">
        <v>43784</v>
      </c>
      <c r="K12" s="714">
        <v>44377</v>
      </c>
      <c r="L12" s="1481">
        <f t="shared" si="0"/>
        <v>84.714285714285708</v>
      </c>
      <c r="M12" s="1482">
        <v>44174</v>
      </c>
      <c r="N12" s="1483">
        <f t="shared" si="1"/>
        <v>-28.999999999999993</v>
      </c>
      <c r="O12" s="1484" t="str">
        <f t="shared" ca="1" si="2"/>
        <v>En tiempo</v>
      </c>
      <c r="P12" s="1485">
        <v>0</v>
      </c>
      <c r="Q12" s="1486">
        <f t="shared" si="3"/>
        <v>0</v>
      </c>
      <c r="R12" s="1482"/>
      <c r="S12" s="1487" t="str">
        <f t="shared" si="4"/>
        <v>Cumple</v>
      </c>
      <c r="T12" s="1496"/>
      <c r="U12" s="1489" t="s">
        <v>2990</v>
      </c>
      <c r="V12" s="1485"/>
    </row>
    <row r="13" spans="1:22" ht="71.25" customHeight="1" x14ac:dyDescent="0.2">
      <c r="A13" s="1477">
        <v>5</v>
      </c>
      <c r="B13" s="506" t="s">
        <v>1261</v>
      </c>
      <c r="C13" s="506" t="s">
        <v>29</v>
      </c>
      <c r="D13" s="711" t="s">
        <v>1822</v>
      </c>
      <c r="E13" s="559" t="s">
        <v>1823</v>
      </c>
      <c r="F13" s="559" t="s">
        <v>1824</v>
      </c>
      <c r="G13" s="1358" t="s">
        <v>1825</v>
      </c>
      <c r="H13" s="1358" t="s">
        <v>1826</v>
      </c>
      <c r="I13" s="1499">
        <v>1</v>
      </c>
      <c r="J13" s="714">
        <v>43784</v>
      </c>
      <c r="K13" s="714">
        <v>44149</v>
      </c>
      <c r="L13" s="1481">
        <f t="shared" si="0"/>
        <v>52.142857142857146</v>
      </c>
      <c r="M13" s="1482">
        <v>44174</v>
      </c>
      <c r="N13" s="1483">
        <f t="shared" si="1"/>
        <v>3.5714285714285694</v>
      </c>
      <c r="O13" s="1484" t="str">
        <f t="shared" ca="1" si="2"/>
        <v>Alerta</v>
      </c>
      <c r="P13" s="1485">
        <v>1</v>
      </c>
      <c r="Q13" s="1486">
        <f t="shared" si="3"/>
        <v>1</v>
      </c>
      <c r="R13" s="1482">
        <v>44174</v>
      </c>
      <c r="S13" s="1487" t="str">
        <f t="shared" si="4"/>
        <v>Incumple</v>
      </c>
      <c r="T13" s="1496"/>
      <c r="U13" s="1489" t="s">
        <v>2992</v>
      </c>
      <c r="V13" s="1485"/>
    </row>
    <row r="14" spans="1:22" ht="71.25" customHeight="1" x14ac:dyDescent="0.2">
      <c r="A14" s="1477">
        <v>6</v>
      </c>
      <c r="B14" s="506" t="s">
        <v>1261</v>
      </c>
      <c r="C14" s="506" t="s">
        <v>29</v>
      </c>
      <c r="D14" s="711" t="s">
        <v>1827</v>
      </c>
      <c r="E14" s="559" t="s">
        <v>1828</v>
      </c>
      <c r="F14" s="559" t="s">
        <v>1829</v>
      </c>
      <c r="G14" s="1358" t="s">
        <v>1830</v>
      </c>
      <c r="H14" s="1358" t="s">
        <v>1831</v>
      </c>
      <c r="I14" s="1499">
        <v>1</v>
      </c>
      <c r="J14" s="714">
        <v>43784</v>
      </c>
      <c r="K14" s="714">
        <v>44377</v>
      </c>
      <c r="L14" s="1481">
        <f>(+K14-J14)/7</f>
        <v>84.714285714285708</v>
      </c>
      <c r="M14" s="1482">
        <v>44174</v>
      </c>
      <c r="N14" s="1483">
        <f>(M14-J14)/7-L14</f>
        <v>-28.999999999999993</v>
      </c>
      <c r="O14" s="1484" t="str">
        <f t="shared" ca="1" si="2"/>
        <v>En tiempo</v>
      </c>
      <c r="P14" s="1485">
        <v>0</v>
      </c>
      <c r="Q14" s="1486">
        <f t="shared" si="3"/>
        <v>0</v>
      </c>
      <c r="R14" s="1482"/>
      <c r="S14" s="1487" t="str">
        <f t="shared" si="4"/>
        <v>Cumple</v>
      </c>
      <c r="T14" s="1496"/>
      <c r="U14" s="1489" t="s">
        <v>2990</v>
      </c>
      <c r="V14" s="1485"/>
    </row>
    <row r="15" spans="1:22" ht="71.25" customHeight="1" x14ac:dyDescent="0.2">
      <c r="A15" s="1477">
        <v>7</v>
      </c>
      <c r="B15" s="506" t="s">
        <v>1261</v>
      </c>
      <c r="C15" s="506" t="s">
        <v>29</v>
      </c>
      <c r="D15" s="711" t="s">
        <v>1832</v>
      </c>
      <c r="E15" s="559" t="s">
        <v>1833</v>
      </c>
      <c r="F15" s="559" t="s">
        <v>1834</v>
      </c>
      <c r="G15" s="1358" t="s">
        <v>1835</v>
      </c>
      <c r="H15" s="1358" t="s">
        <v>1836</v>
      </c>
      <c r="I15" s="1499">
        <v>1</v>
      </c>
      <c r="J15" s="714">
        <v>43784</v>
      </c>
      <c r="K15" s="714">
        <v>44377</v>
      </c>
      <c r="L15" s="1481">
        <f>(+K15-J15)/7</f>
        <v>84.714285714285708</v>
      </c>
      <c r="M15" s="1482">
        <v>44174</v>
      </c>
      <c r="N15" s="1483">
        <f>(M15-J15)/7-L15</f>
        <v>-28.999999999999993</v>
      </c>
      <c r="O15" s="1484" t="str">
        <f t="shared" ca="1" si="2"/>
        <v>En tiempo</v>
      </c>
      <c r="P15" s="1485">
        <v>0</v>
      </c>
      <c r="Q15" s="1486">
        <f t="shared" si="3"/>
        <v>0</v>
      </c>
      <c r="R15" s="1482"/>
      <c r="S15" s="1487" t="str">
        <f t="shared" si="4"/>
        <v>Cumple</v>
      </c>
      <c r="T15" s="1496"/>
      <c r="U15" s="1489" t="s">
        <v>2990</v>
      </c>
      <c r="V15" s="1485"/>
    </row>
    <row r="16" spans="1:22" ht="79.5" customHeight="1" x14ac:dyDescent="0.2">
      <c r="A16" s="1477">
        <v>8</v>
      </c>
      <c r="B16" s="506" t="s">
        <v>1261</v>
      </c>
      <c r="C16" s="506" t="s">
        <v>29</v>
      </c>
      <c r="D16" s="1362" t="s">
        <v>1837</v>
      </c>
      <c r="E16" s="559" t="s">
        <v>1838</v>
      </c>
      <c r="F16" s="559" t="s">
        <v>1839</v>
      </c>
      <c r="G16" s="559" t="s">
        <v>1840</v>
      </c>
      <c r="H16" s="559" t="s">
        <v>1841</v>
      </c>
      <c r="I16" s="1499">
        <v>1</v>
      </c>
      <c r="J16" s="714">
        <v>43784</v>
      </c>
      <c r="K16" s="714">
        <v>44377</v>
      </c>
      <c r="L16" s="1481">
        <f t="shared" si="0"/>
        <v>84.714285714285708</v>
      </c>
      <c r="M16" s="1482">
        <v>44174</v>
      </c>
      <c r="N16" s="1483">
        <f t="shared" si="1"/>
        <v>-28.999999999999993</v>
      </c>
      <c r="O16" s="1484" t="str">
        <f t="shared" ca="1" si="2"/>
        <v>En tiempo</v>
      </c>
      <c r="P16" s="1485">
        <v>0</v>
      </c>
      <c r="Q16" s="1486">
        <f t="shared" si="3"/>
        <v>0</v>
      </c>
      <c r="R16" s="1482"/>
      <c r="S16" s="1487" t="str">
        <f t="shared" si="4"/>
        <v>Cumple</v>
      </c>
      <c r="T16" s="1496"/>
      <c r="U16" s="1489" t="s">
        <v>2990</v>
      </c>
      <c r="V16" s="1485"/>
    </row>
    <row r="17" spans="2:21" ht="21" customHeight="1" x14ac:dyDescent="0.25">
      <c r="B17" s="1500"/>
      <c r="C17" s="1500"/>
      <c r="D17" s="1500"/>
      <c r="E17" s="1500"/>
      <c r="F17" s="1500"/>
      <c r="G17" s="1501"/>
      <c r="H17" s="1502" t="s">
        <v>23</v>
      </c>
      <c r="I17" s="1503">
        <f>SUM(I9:I16)</f>
        <v>8</v>
      </c>
      <c r="J17" s="1504"/>
      <c r="K17" s="1504"/>
      <c r="L17" s="1505"/>
      <c r="M17" s="1504"/>
      <c r="N17" s="2173" t="s">
        <v>22</v>
      </c>
      <c r="O17" s="2173"/>
      <c r="P17" s="1506">
        <f>SUM(P9:P16)</f>
        <v>2.2999999999999998</v>
      </c>
      <c r="Q17" s="1507">
        <f>IF(P17=0,0,+P17/I17)</f>
        <v>0.28749999999999998</v>
      </c>
      <c r="R17" s="1508" t="s">
        <v>21</v>
      </c>
      <c r="S17" s="1507">
        <f>(COUNTIF(S9:S16,"Cumple")*100%)/COUNTA(S9:S16)</f>
        <v>0.875</v>
      </c>
      <c r="T17" s="1509"/>
      <c r="U17" s="1509"/>
    </row>
    <row r="18" spans="2:21" ht="16.5" x14ac:dyDescent="0.2">
      <c r="B18" s="1500"/>
      <c r="C18" s="1500"/>
      <c r="D18" s="1510"/>
      <c r="E18" s="1510"/>
      <c r="F18" s="1510"/>
      <c r="G18" s="1511"/>
      <c r="H18" s="1512"/>
      <c r="I18" s="1512"/>
      <c r="J18" s="1509"/>
      <c r="K18" s="1509"/>
      <c r="L18" s="1509"/>
      <c r="M18" s="1509"/>
      <c r="N18" s="1509"/>
      <c r="O18" s="1509"/>
      <c r="P18" s="1509"/>
      <c r="Q18" s="1509"/>
      <c r="R18" s="1509"/>
      <c r="S18" s="1509"/>
      <c r="T18" s="1509"/>
      <c r="U18" s="1509"/>
    </row>
    <row r="19" spans="2:21" x14ac:dyDescent="0.2">
      <c r="B19" s="1500"/>
      <c r="C19" s="1500"/>
      <c r="D19" s="1510"/>
      <c r="E19" s="1510"/>
      <c r="F19" s="1510"/>
      <c r="G19" s="1513"/>
      <c r="H19" s="1514"/>
      <c r="I19" s="1514"/>
    </row>
    <row r="20" spans="2:21" x14ac:dyDescent="0.2">
      <c r="B20" s="1500"/>
      <c r="C20" s="1500"/>
      <c r="D20" s="1510"/>
      <c r="E20" s="1510"/>
      <c r="F20" s="1510"/>
      <c r="G20" s="1513"/>
      <c r="H20" s="1514"/>
      <c r="I20" s="1514"/>
    </row>
    <row r="21" spans="2:21" x14ac:dyDescent="0.2">
      <c r="D21" s="1513"/>
      <c r="E21" s="1513"/>
      <c r="F21" s="1513"/>
      <c r="G21" s="1513"/>
      <c r="H21" s="1514"/>
      <c r="I21" s="1514"/>
    </row>
    <row r="22" spans="2:21" x14ac:dyDescent="0.2">
      <c r="D22" s="1513"/>
      <c r="E22" s="1513"/>
      <c r="F22" s="1513"/>
      <c r="G22" s="1513"/>
      <c r="H22" s="1514"/>
      <c r="I22" s="1514"/>
    </row>
    <row r="23" spans="2:21" x14ac:dyDescent="0.2">
      <c r="D23" s="1513"/>
      <c r="E23" s="1513"/>
      <c r="F23" s="1513"/>
      <c r="G23" s="1513"/>
      <c r="H23" s="1514"/>
      <c r="I23" s="1514"/>
    </row>
    <row r="1048576" spans="13:13" ht="18" x14ac:dyDescent="0.2">
      <c r="M1048576" s="1482">
        <v>44174</v>
      </c>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E9:E10"/>
    <mergeCell ref="N17:O17"/>
    <mergeCell ref="B1:V4"/>
    <mergeCell ref="B5:F5"/>
    <mergeCell ref="I5:V5"/>
    <mergeCell ref="A6:U6"/>
    <mergeCell ref="A7:B7"/>
    <mergeCell ref="D7:E7"/>
    <mergeCell ref="G7:H7"/>
    <mergeCell ref="I7:J7"/>
  </mergeCells>
  <conditionalFormatting sqref="Q8">
    <cfRule type="cellIs" dxfId="530" priority="17" stopIfTrue="1" operator="between">
      <formula>0.9</formula>
      <formula>1</formula>
    </cfRule>
    <cfRule type="cellIs" dxfId="529" priority="18" stopIfTrue="1" operator="between">
      <formula>0.5</formula>
      <formula>0.89</formula>
    </cfRule>
    <cfRule type="cellIs" dxfId="528" priority="19" stopIfTrue="1" operator="between">
      <formula>0.2</formula>
      <formula>0.49</formula>
    </cfRule>
    <cfRule type="cellIs" dxfId="527" priority="20" stopIfTrue="1" operator="between">
      <formula>0</formula>
      <formula>0.19</formula>
    </cfRule>
  </conditionalFormatting>
  <conditionalFormatting sqref="O9:O16">
    <cfRule type="containsText" dxfId="526" priority="15" operator="containsText" text="Alerta">
      <formula>NOT(ISERROR(SEARCH("Alerta",O9)))</formula>
    </cfRule>
    <cfRule type="containsText" dxfId="525" priority="16" operator="containsText" text="En tiempo">
      <formula>NOT(ISERROR(SEARCH("En tiempo",O9)))</formula>
    </cfRule>
  </conditionalFormatting>
  <conditionalFormatting sqref="S9:S16">
    <cfRule type="containsText" dxfId="524" priority="13" operator="containsText" text="Incumple">
      <formula>NOT(ISERROR(SEARCH("Incumple",S9)))</formula>
    </cfRule>
    <cfRule type="containsText" dxfId="523" priority="14" operator="containsText" text="Cumple">
      <formula>NOT(ISERROR(SEARCH("Cumple",S9)))</formula>
    </cfRule>
  </conditionalFormatting>
  <conditionalFormatting sqref="Q9:Q16">
    <cfRule type="cellIs" dxfId="522" priority="12" operator="between">
      <formula>1</formula>
      <formula>0.9</formula>
    </cfRule>
  </conditionalFormatting>
  <conditionalFormatting sqref="Q9:Q16">
    <cfRule type="cellIs" dxfId="521" priority="9" operator="between">
      <formula>0.19</formula>
      <formula>0</formula>
    </cfRule>
    <cfRule type="cellIs" dxfId="520" priority="10" operator="between">
      <formula>0.49</formula>
      <formula>0.2</formula>
    </cfRule>
    <cfRule type="cellIs" dxfId="519" priority="11" operator="between">
      <formula>0.89</formula>
      <formula>0.5</formula>
    </cfRule>
  </conditionalFormatting>
  <conditionalFormatting sqref="Q17">
    <cfRule type="cellIs" dxfId="518" priority="8" operator="between">
      <formula>1</formula>
      <formula>0.9</formula>
    </cfRule>
  </conditionalFormatting>
  <conditionalFormatting sqref="Q17">
    <cfRule type="cellIs" dxfId="517" priority="5" operator="between">
      <formula>0.19</formula>
      <formula>0</formula>
    </cfRule>
    <cfRule type="cellIs" dxfId="516" priority="6" operator="between">
      <formula>0.49</formula>
      <formula>0.2</formula>
    </cfRule>
    <cfRule type="cellIs" dxfId="515" priority="7" operator="between">
      <formula>0.89</formula>
      <formula>0.5</formula>
    </cfRule>
  </conditionalFormatting>
  <conditionalFormatting sqref="S17">
    <cfRule type="cellIs" dxfId="514" priority="4" operator="between">
      <formula>1</formula>
      <formula>0.9</formula>
    </cfRule>
  </conditionalFormatting>
  <conditionalFormatting sqref="S17">
    <cfRule type="cellIs" dxfId="513" priority="1" operator="between">
      <formula>0.19</formula>
      <formula>0</formula>
    </cfRule>
    <cfRule type="cellIs" dxfId="512" priority="2" operator="between">
      <formula>0.49</formula>
      <formula>0.2</formula>
    </cfRule>
    <cfRule type="cellIs" dxfId="511" priority="3" operator="between">
      <formula>0.89</formula>
      <formula>0.5</formula>
    </cfRule>
  </conditionalFormatting>
  <dataValidations count="1">
    <dataValidation type="list" allowBlank="1" showInputMessage="1" showErrorMessage="1" sqref="C9:C16">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J18:L196 O18:O196 B9:B196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00B0F0"/>
    <pageSetUpPr fitToPage="1"/>
  </sheetPr>
  <dimension ref="A1:W34"/>
  <sheetViews>
    <sheetView topLeftCell="M1" zoomScale="60" zoomScaleNormal="60" workbookViewId="0">
      <pane ySplit="8" topLeftCell="A9" activePane="bottomLeft" state="frozen"/>
      <selection activeCell="A10" sqref="A10"/>
      <selection pane="bottomLeft" activeCell="T7" sqref="T7"/>
    </sheetView>
  </sheetViews>
  <sheetFormatPr baseColWidth="10" defaultColWidth="17.5703125" defaultRowHeight="15.75" x14ac:dyDescent="0.2"/>
  <cols>
    <col min="1" max="1" width="8.28515625" style="585" customWidth="1"/>
    <col min="2" max="2" width="12.28515625" style="605" hidden="1" customWidth="1"/>
    <col min="3" max="3" width="38" style="605" hidden="1" customWidth="1"/>
    <col min="4" max="4" width="53.42578125" style="605" customWidth="1"/>
    <col min="5" max="5" width="49.42578125" style="605" customWidth="1"/>
    <col min="6" max="6" width="25.28515625" style="605" customWidth="1"/>
    <col min="7" max="7" width="7.85546875" style="605" customWidth="1"/>
    <col min="8" max="8" width="34.42578125" style="605" customWidth="1"/>
    <col min="9" max="9" width="25.28515625" style="585" customWidth="1"/>
    <col min="10" max="10" width="19.42578125" style="585" customWidth="1"/>
    <col min="11" max="11" width="22.140625" style="585" hidden="1" customWidth="1"/>
    <col min="12" max="12" width="16.5703125" style="585" customWidth="1"/>
    <col min="13" max="13" width="19.28515625" style="585" customWidth="1"/>
    <col min="14" max="14" width="18.140625" style="585" customWidth="1"/>
    <col min="15" max="15" width="16" style="585" hidden="1" customWidth="1"/>
    <col min="16" max="16" width="20.5703125" style="585" hidden="1" customWidth="1"/>
    <col min="17" max="17" width="12.140625" style="585" customWidth="1"/>
    <col min="18" max="18" width="36.42578125" style="585" customWidth="1"/>
    <col min="19" max="19" width="19" style="585" customWidth="1"/>
    <col min="20" max="20" width="20.42578125" style="585" customWidth="1"/>
    <col min="21" max="21" width="47.140625" style="585" hidden="1" customWidth="1"/>
    <col min="22" max="22" width="96" style="585" customWidth="1"/>
    <col min="23" max="23" width="47.5703125" style="585" customWidth="1"/>
    <col min="24" max="25" width="17.5703125" style="585" customWidth="1"/>
    <col min="26" max="26" width="20.7109375" style="585" customWidth="1"/>
    <col min="27" max="16384" width="17.5703125" style="585"/>
  </cols>
  <sheetData>
    <row r="1" spans="1:23" ht="15.75" customHeight="1" x14ac:dyDescent="0.2">
      <c r="B1" s="2249" t="s">
        <v>2115</v>
      </c>
      <c r="C1" s="2250"/>
      <c r="D1" s="2250"/>
      <c r="E1" s="2250"/>
      <c r="F1" s="2250"/>
      <c r="G1" s="2250"/>
      <c r="H1" s="2250"/>
      <c r="I1" s="2250"/>
      <c r="J1" s="2250"/>
      <c r="K1" s="2250"/>
      <c r="L1" s="2250"/>
      <c r="M1" s="2250"/>
      <c r="N1" s="2250"/>
      <c r="O1" s="2250"/>
      <c r="P1" s="2250"/>
      <c r="Q1" s="2250"/>
      <c r="R1" s="2250"/>
      <c r="S1" s="2250"/>
      <c r="T1" s="2250"/>
      <c r="U1" s="2250"/>
      <c r="V1" s="2250"/>
      <c r="W1" s="2250"/>
    </row>
    <row r="2" spans="1:23" ht="15.75" customHeight="1" x14ac:dyDescent="0.2">
      <c r="B2" s="2249"/>
      <c r="C2" s="2250"/>
      <c r="D2" s="2250"/>
      <c r="E2" s="2250"/>
      <c r="F2" s="2250"/>
      <c r="G2" s="2250"/>
      <c r="H2" s="2250"/>
      <c r="I2" s="2250"/>
      <c r="J2" s="2250"/>
      <c r="K2" s="2250"/>
      <c r="L2" s="2250"/>
      <c r="M2" s="2250"/>
      <c r="N2" s="2250"/>
      <c r="O2" s="2250"/>
      <c r="P2" s="2250"/>
      <c r="Q2" s="2250"/>
      <c r="R2" s="2250"/>
      <c r="S2" s="2250"/>
      <c r="T2" s="2250"/>
      <c r="U2" s="2250"/>
      <c r="V2" s="2250"/>
      <c r="W2" s="2250"/>
    </row>
    <row r="3" spans="1:23" ht="15.75" customHeight="1" x14ac:dyDescent="0.2">
      <c r="B3" s="2249"/>
      <c r="C3" s="2250"/>
      <c r="D3" s="2250"/>
      <c r="E3" s="2250"/>
      <c r="F3" s="2250"/>
      <c r="G3" s="2250"/>
      <c r="H3" s="2250"/>
      <c r="I3" s="2250"/>
      <c r="J3" s="2250"/>
      <c r="K3" s="2250"/>
      <c r="L3" s="2250"/>
      <c r="M3" s="2250"/>
      <c r="N3" s="2250"/>
      <c r="O3" s="2250"/>
      <c r="P3" s="2250"/>
      <c r="Q3" s="2250"/>
      <c r="R3" s="2250"/>
      <c r="S3" s="2250"/>
      <c r="T3" s="2250"/>
      <c r="U3" s="2250"/>
      <c r="V3" s="2250"/>
      <c r="W3" s="2250"/>
    </row>
    <row r="4" spans="1:23" ht="41.45" customHeight="1" x14ac:dyDescent="0.2">
      <c r="B4" s="2249"/>
      <c r="C4" s="2250"/>
      <c r="D4" s="2250"/>
      <c r="E4" s="2250"/>
      <c r="F4" s="2250"/>
      <c r="G4" s="2250"/>
      <c r="H4" s="2250"/>
      <c r="I4" s="2250"/>
      <c r="J4" s="2250"/>
      <c r="K4" s="2250"/>
      <c r="L4" s="2250"/>
      <c r="M4" s="2250"/>
      <c r="N4" s="2250"/>
      <c r="O4" s="2250"/>
      <c r="P4" s="2250"/>
      <c r="Q4" s="2250"/>
      <c r="R4" s="2250"/>
      <c r="S4" s="2250"/>
      <c r="T4" s="2250"/>
      <c r="U4" s="2250"/>
      <c r="V4" s="2250"/>
      <c r="W4" s="2250"/>
    </row>
    <row r="5" spans="1:23" ht="19.5" customHeight="1" x14ac:dyDescent="0.2">
      <c r="B5" s="2251" t="s">
        <v>69</v>
      </c>
      <c r="C5" s="2251"/>
      <c r="D5" s="2251"/>
      <c r="E5" s="2251"/>
      <c r="F5" s="2251"/>
      <c r="G5" s="770"/>
      <c r="H5" s="719" t="s">
        <v>68</v>
      </c>
      <c r="I5" s="719">
        <v>1</v>
      </c>
      <c r="J5" s="2251" t="s">
        <v>1374</v>
      </c>
      <c r="K5" s="2251"/>
      <c r="L5" s="2251"/>
      <c r="M5" s="2251"/>
      <c r="N5" s="2251"/>
      <c r="O5" s="2251"/>
      <c r="P5" s="2251"/>
      <c r="Q5" s="2251"/>
      <c r="R5" s="2251"/>
      <c r="S5" s="2251"/>
      <c r="T5" s="2251"/>
      <c r="U5" s="2251"/>
      <c r="V5" s="2251"/>
      <c r="W5" s="2251"/>
    </row>
    <row r="6" spans="1:23" ht="19.5" customHeight="1" x14ac:dyDescent="0.2">
      <c r="A6" s="2252" t="s">
        <v>66</v>
      </c>
      <c r="B6" s="2253"/>
      <c r="C6" s="2253"/>
      <c r="D6" s="2253"/>
      <c r="E6" s="2253"/>
      <c r="F6" s="2253"/>
      <c r="G6" s="2253"/>
      <c r="H6" s="2253"/>
      <c r="I6" s="2253"/>
      <c r="J6" s="2253"/>
      <c r="K6" s="2253"/>
      <c r="L6" s="2253"/>
      <c r="M6" s="2253"/>
      <c r="N6" s="2253"/>
      <c r="O6" s="2253"/>
      <c r="P6" s="2253"/>
      <c r="Q6" s="2253"/>
      <c r="R6" s="2253"/>
      <c r="S6" s="2253"/>
      <c r="T6" s="2253"/>
      <c r="U6" s="2253"/>
      <c r="V6" s="2254"/>
      <c r="W6" s="719"/>
    </row>
    <row r="7" spans="1:23" ht="15.75" customHeight="1" x14ac:dyDescent="0.2">
      <c r="A7" s="2255" t="s">
        <v>65</v>
      </c>
      <c r="B7" s="2256"/>
      <c r="C7" s="586" t="s">
        <v>1244</v>
      </c>
      <c r="D7" s="2255" t="s">
        <v>63</v>
      </c>
      <c r="E7" s="2256"/>
      <c r="F7" s="586" t="s">
        <v>1243</v>
      </c>
      <c r="G7" s="828"/>
      <c r="H7" s="2255" t="s">
        <v>2</v>
      </c>
      <c r="I7" s="2256"/>
      <c r="J7" s="2257" t="s">
        <v>1842</v>
      </c>
      <c r="K7" s="2258"/>
      <c r="L7" s="587"/>
      <c r="M7" s="587"/>
      <c r="N7" s="587"/>
      <c r="O7" s="587"/>
      <c r="P7" s="587"/>
      <c r="Q7" s="587"/>
      <c r="R7" s="587"/>
      <c r="S7" s="587"/>
      <c r="T7" s="587"/>
      <c r="U7" s="587"/>
      <c r="V7" s="588"/>
      <c r="W7" s="589"/>
    </row>
    <row r="8" spans="1:23" ht="56.25" customHeight="1" x14ac:dyDescent="0.2">
      <c r="B8" s="590" t="s">
        <v>60</v>
      </c>
      <c r="C8" s="590" t="s">
        <v>70</v>
      </c>
      <c r="D8" s="590" t="s">
        <v>59</v>
      </c>
      <c r="E8" s="590" t="s">
        <v>58</v>
      </c>
      <c r="F8" s="590" t="s">
        <v>57</v>
      </c>
      <c r="G8" s="590" t="s">
        <v>1186</v>
      </c>
      <c r="H8" s="590" t="s">
        <v>56</v>
      </c>
      <c r="I8" s="590" t="s">
        <v>1375</v>
      </c>
      <c r="J8" s="590" t="s">
        <v>55</v>
      </c>
      <c r="K8" s="590" t="s">
        <v>54</v>
      </c>
      <c r="L8" s="590" t="s">
        <v>53</v>
      </c>
      <c r="M8" s="590" t="s">
        <v>52</v>
      </c>
      <c r="N8" s="590" t="s">
        <v>51</v>
      </c>
      <c r="O8" s="590" t="s">
        <v>50</v>
      </c>
      <c r="P8" s="590" t="s">
        <v>49</v>
      </c>
      <c r="Q8" s="590" t="s">
        <v>48</v>
      </c>
      <c r="R8" s="590" t="s">
        <v>47</v>
      </c>
      <c r="S8" s="590" t="s">
        <v>46</v>
      </c>
      <c r="T8" s="575" t="s">
        <v>45</v>
      </c>
      <c r="U8" s="575" t="s">
        <v>44</v>
      </c>
      <c r="V8" s="575" t="s">
        <v>43</v>
      </c>
      <c r="W8" s="657" t="s">
        <v>42</v>
      </c>
    </row>
    <row r="9" spans="1:23" ht="39.6" customHeight="1" x14ac:dyDescent="0.2">
      <c r="A9" s="2266">
        <v>1</v>
      </c>
      <c r="B9" s="2264" t="s">
        <v>1261</v>
      </c>
      <c r="C9" s="2261" t="s">
        <v>29</v>
      </c>
      <c r="D9" s="2259" t="s">
        <v>1873</v>
      </c>
      <c r="E9" s="2260" t="s">
        <v>1874</v>
      </c>
      <c r="F9" s="2260" t="s">
        <v>1875</v>
      </c>
      <c r="G9" s="569">
        <v>1</v>
      </c>
      <c r="H9" s="956" t="s">
        <v>1876</v>
      </c>
      <c r="I9" s="561" t="s">
        <v>1877</v>
      </c>
      <c r="J9" s="559">
        <v>1</v>
      </c>
      <c r="K9" s="727">
        <v>43101</v>
      </c>
      <c r="L9" s="728">
        <v>43555</v>
      </c>
      <c r="M9" s="736">
        <f t="shared" ref="M9:M31" si="0">(+L9-K9)/7</f>
        <v>64.857142857142861</v>
      </c>
      <c r="N9" s="737">
        <v>43810</v>
      </c>
      <c r="O9" s="738">
        <f>(N9-K9)/7-M9</f>
        <v>36.428571428571431</v>
      </c>
      <c r="P9" s="739" t="str">
        <f ca="1">IF((L9-TODAY())/7&gt;=M9/4,"En tiempo","Alerta")</f>
        <v>Alerta</v>
      </c>
      <c r="Q9" s="740">
        <v>1</v>
      </c>
      <c r="R9" s="741">
        <f>IF(Q9/J9=1,1,+Q9/J9)</f>
        <v>1</v>
      </c>
      <c r="S9" s="737">
        <f ca="1">TODAY()</f>
        <v>44226</v>
      </c>
      <c r="T9" s="742" t="str">
        <f>IF(N9&lt;=L9,"Cumple","Incumple")</f>
        <v>Incumple</v>
      </c>
      <c r="U9" s="599"/>
      <c r="V9" s="600" t="s">
        <v>2860</v>
      </c>
      <c r="W9" s="652"/>
    </row>
    <row r="10" spans="1:23" ht="59.45" customHeight="1" x14ac:dyDescent="0.2">
      <c r="A10" s="2267"/>
      <c r="B10" s="1991"/>
      <c r="C10" s="2262"/>
      <c r="D10" s="2259"/>
      <c r="E10" s="2260"/>
      <c r="F10" s="2260"/>
      <c r="G10" s="569">
        <v>2</v>
      </c>
      <c r="H10" s="956" t="s">
        <v>1878</v>
      </c>
      <c r="I10" s="561" t="s">
        <v>1879</v>
      </c>
      <c r="J10" s="559">
        <v>1</v>
      </c>
      <c r="K10" s="727">
        <v>43102</v>
      </c>
      <c r="L10" s="728">
        <v>43556</v>
      </c>
      <c r="M10" s="736">
        <f t="shared" si="0"/>
        <v>64.857142857142861</v>
      </c>
      <c r="N10" s="737">
        <v>44195</v>
      </c>
      <c r="O10" s="738">
        <f t="shared" ref="O10:O16" si="1">(N10-K10)/7-M10</f>
        <v>91.285714285714278</v>
      </c>
      <c r="P10" s="739" t="str">
        <f t="shared" ref="P10:P16" ca="1" si="2">IF((L10-TODAY())/7&gt;=M10/4,"En tiempo","Alerta")</f>
        <v>Alerta</v>
      </c>
      <c r="Q10" s="740">
        <v>0.5</v>
      </c>
      <c r="R10" s="741">
        <f t="shared" ref="R10:R31" si="3">IF(Q10/J10=1,1,+Q10/J10)</f>
        <v>0.5</v>
      </c>
      <c r="S10" s="737"/>
      <c r="T10" s="742" t="str">
        <f t="shared" ref="T10:T31" si="4">IF(N10&lt;=L10,"Cumple","Incumple")</f>
        <v>Incumple</v>
      </c>
      <c r="U10" s="601"/>
      <c r="V10" s="1165" t="s">
        <v>2861</v>
      </c>
      <c r="W10" s="596"/>
    </row>
    <row r="11" spans="1:23" ht="95.45" customHeight="1" x14ac:dyDescent="0.2">
      <c r="A11" s="2267"/>
      <c r="B11" s="1991"/>
      <c r="C11" s="2262"/>
      <c r="D11" s="2259"/>
      <c r="E11" s="2260"/>
      <c r="F11" s="2260"/>
      <c r="G11" s="569">
        <v>3</v>
      </c>
      <c r="H11" s="957" t="s">
        <v>1880</v>
      </c>
      <c r="I11" s="561" t="s">
        <v>1881</v>
      </c>
      <c r="J11" s="724">
        <v>1</v>
      </c>
      <c r="K11" s="727">
        <v>43103</v>
      </c>
      <c r="L11" s="728">
        <v>43557</v>
      </c>
      <c r="M11" s="736">
        <f t="shared" si="0"/>
        <v>64.857142857142861</v>
      </c>
      <c r="N11" s="737">
        <v>44195</v>
      </c>
      <c r="O11" s="738">
        <f t="shared" si="1"/>
        <v>91.142857142857139</v>
      </c>
      <c r="P11" s="739" t="str">
        <f t="shared" ca="1" si="2"/>
        <v>Alerta</v>
      </c>
      <c r="Q11" s="740">
        <v>0.5</v>
      </c>
      <c r="R11" s="741">
        <f t="shared" si="3"/>
        <v>0.5</v>
      </c>
      <c r="S11" s="737"/>
      <c r="T11" s="742" t="str">
        <f t="shared" si="4"/>
        <v>Incumple</v>
      </c>
      <c r="U11" s="601"/>
      <c r="V11" s="1165" t="s">
        <v>2862</v>
      </c>
      <c r="W11" s="596"/>
    </row>
    <row r="12" spans="1:23" ht="61.5" customHeight="1" x14ac:dyDescent="0.2">
      <c r="A12" s="2267"/>
      <c r="B12" s="1991"/>
      <c r="C12" s="2262"/>
      <c r="D12" s="2259"/>
      <c r="E12" s="2260"/>
      <c r="F12" s="2260"/>
      <c r="G12" s="569">
        <v>4</v>
      </c>
      <c r="H12" s="957" t="s">
        <v>1882</v>
      </c>
      <c r="I12" s="561" t="s">
        <v>1883</v>
      </c>
      <c r="J12" s="724">
        <v>1</v>
      </c>
      <c r="K12" s="727"/>
      <c r="L12" s="728"/>
      <c r="M12" s="736">
        <f t="shared" si="0"/>
        <v>0</v>
      </c>
      <c r="N12" s="737">
        <v>44195</v>
      </c>
      <c r="O12" s="738">
        <f t="shared" si="1"/>
        <v>6313.5714285714284</v>
      </c>
      <c r="P12" s="739" t="str">
        <f t="shared" ca="1" si="2"/>
        <v>Alerta</v>
      </c>
      <c r="Q12" s="740">
        <v>0</v>
      </c>
      <c r="R12" s="741">
        <f t="shared" si="3"/>
        <v>0</v>
      </c>
      <c r="S12" s="737"/>
      <c r="T12" s="742" t="str">
        <f t="shared" si="4"/>
        <v>Incumple</v>
      </c>
      <c r="U12" s="601"/>
      <c r="V12" s="1165" t="s">
        <v>2863</v>
      </c>
      <c r="W12" s="596"/>
    </row>
    <row r="13" spans="1:23" ht="66.599999999999994" customHeight="1" x14ac:dyDescent="0.2">
      <c r="A13" s="2268"/>
      <c r="B13" s="2265"/>
      <c r="C13" s="2263"/>
      <c r="D13" s="2259"/>
      <c r="E13" s="2260"/>
      <c r="F13" s="2260"/>
      <c r="G13" s="569">
        <v>5</v>
      </c>
      <c r="H13" s="957" t="s">
        <v>1884</v>
      </c>
      <c r="I13" s="561" t="s">
        <v>1885</v>
      </c>
      <c r="J13" s="725">
        <v>1</v>
      </c>
      <c r="K13" s="729">
        <v>43104</v>
      </c>
      <c r="L13" s="730">
        <v>43558</v>
      </c>
      <c r="M13" s="736">
        <f t="shared" si="0"/>
        <v>64.857142857142861</v>
      </c>
      <c r="N13" s="737">
        <v>44195</v>
      </c>
      <c r="O13" s="738">
        <f t="shared" si="1"/>
        <v>91</v>
      </c>
      <c r="P13" s="739" t="str">
        <f t="shared" ca="1" si="2"/>
        <v>Alerta</v>
      </c>
      <c r="Q13" s="740">
        <v>0</v>
      </c>
      <c r="R13" s="741">
        <f t="shared" si="3"/>
        <v>0</v>
      </c>
      <c r="S13" s="737"/>
      <c r="T13" s="742" t="str">
        <f t="shared" si="4"/>
        <v>Incumple</v>
      </c>
      <c r="U13" s="601"/>
      <c r="V13" s="1165" t="s">
        <v>2863</v>
      </c>
      <c r="W13" s="596"/>
    </row>
    <row r="14" spans="1:23" ht="99" customHeight="1" x14ac:dyDescent="0.2">
      <c r="A14" s="2266">
        <v>2</v>
      </c>
      <c r="B14" s="2261" t="s">
        <v>1261</v>
      </c>
      <c r="C14" s="2261" t="s">
        <v>29</v>
      </c>
      <c r="D14" s="2259" t="s">
        <v>1886</v>
      </c>
      <c r="E14" s="2259" t="s">
        <v>1887</v>
      </c>
      <c r="F14" s="2259" t="s">
        <v>1888</v>
      </c>
      <c r="G14" s="569">
        <v>6</v>
      </c>
      <c r="H14" s="958" t="s">
        <v>1889</v>
      </c>
      <c r="I14" s="561" t="s">
        <v>1890</v>
      </c>
      <c r="J14" s="724">
        <v>1</v>
      </c>
      <c r="K14" s="727">
        <v>43591</v>
      </c>
      <c r="L14" s="728">
        <v>43651</v>
      </c>
      <c r="M14" s="736">
        <f t="shared" si="0"/>
        <v>8.5714285714285712</v>
      </c>
      <c r="N14" s="737">
        <v>43810</v>
      </c>
      <c r="O14" s="738">
        <f t="shared" si="1"/>
        <v>22.714285714285715</v>
      </c>
      <c r="P14" s="739" t="str">
        <f t="shared" ca="1" si="2"/>
        <v>Alerta</v>
      </c>
      <c r="Q14" s="740">
        <v>1</v>
      </c>
      <c r="R14" s="741">
        <f t="shared" si="3"/>
        <v>1</v>
      </c>
      <c r="S14" s="737"/>
      <c r="T14" s="742" t="str">
        <f t="shared" si="4"/>
        <v>Incumple</v>
      </c>
      <c r="U14" s="601"/>
      <c r="V14" s="1366" t="s">
        <v>2864</v>
      </c>
      <c r="W14" s="596"/>
    </row>
    <row r="15" spans="1:23" ht="55.5" customHeight="1" x14ac:dyDescent="0.2">
      <c r="A15" s="2267"/>
      <c r="B15" s="2262"/>
      <c r="C15" s="2262"/>
      <c r="D15" s="2259"/>
      <c r="E15" s="2259"/>
      <c r="F15" s="2259"/>
      <c r="G15" s="569">
        <v>7</v>
      </c>
      <c r="H15" s="957" t="s">
        <v>1891</v>
      </c>
      <c r="I15" s="561" t="s">
        <v>1892</v>
      </c>
      <c r="J15" s="724">
        <v>1</v>
      </c>
      <c r="K15" s="727">
        <v>43591</v>
      </c>
      <c r="L15" s="728">
        <v>43651</v>
      </c>
      <c r="M15" s="736">
        <f t="shared" si="0"/>
        <v>8.5714285714285712</v>
      </c>
      <c r="N15" s="737">
        <v>44195</v>
      </c>
      <c r="O15" s="738">
        <f t="shared" si="1"/>
        <v>77.714285714285722</v>
      </c>
      <c r="P15" s="739" t="str">
        <f t="shared" ca="1" si="2"/>
        <v>Alerta</v>
      </c>
      <c r="Q15" s="740">
        <v>0</v>
      </c>
      <c r="R15" s="741">
        <f t="shared" si="3"/>
        <v>0</v>
      </c>
      <c r="S15" s="737"/>
      <c r="T15" s="742" t="str">
        <f t="shared" si="4"/>
        <v>Incumple</v>
      </c>
      <c r="U15" s="601"/>
      <c r="V15" s="1366" t="s">
        <v>2865</v>
      </c>
      <c r="W15" s="596"/>
    </row>
    <row r="16" spans="1:23" ht="62.25" customHeight="1" x14ac:dyDescent="0.2">
      <c r="A16" s="2268"/>
      <c r="B16" s="2263"/>
      <c r="C16" s="2263"/>
      <c r="D16" s="2259"/>
      <c r="E16" s="2259"/>
      <c r="F16" s="2259"/>
      <c r="G16" s="569">
        <v>8</v>
      </c>
      <c r="H16" s="958" t="s">
        <v>1893</v>
      </c>
      <c r="I16" s="561" t="s">
        <v>1894</v>
      </c>
      <c r="J16" s="724">
        <v>1</v>
      </c>
      <c r="K16" s="727">
        <v>43591</v>
      </c>
      <c r="L16" s="728">
        <v>43651</v>
      </c>
      <c r="M16" s="736">
        <f t="shared" si="0"/>
        <v>8.5714285714285712</v>
      </c>
      <c r="N16" s="737">
        <v>44195</v>
      </c>
      <c r="O16" s="738">
        <f t="shared" si="1"/>
        <v>77.714285714285722</v>
      </c>
      <c r="P16" s="739" t="str">
        <f t="shared" ca="1" si="2"/>
        <v>Alerta</v>
      </c>
      <c r="Q16" s="740">
        <v>0.2</v>
      </c>
      <c r="R16" s="741">
        <f t="shared" si="3"/>
        <v>0.2</v>
      </c>
      <c r="S16" s="737"/>
      <c r="T16" s="742" t="str">
        <f t="shared" si="4"/>
        <v>Incumple</v>
      </c>
      <c r="U16" s="601"/>
      <c r="V16" s="1366" t="s">
        <v>2866</v>
      </c>
      <c r="W16" s="596"/>
    </row>
    <row r="17" spans="1:23" ht="56.25" customHeight="1" x14ac:dyDescent="0.2">
      <c r="A17" s="2266"/>
      <c r="B17" s="2280" t="s">
        <v>1261</v>
      </c>
      <c r="C17" s="2275" t="s">
        <v>29</v>
      </c>
      <c r="D17" s="2259" t="s">
        <v>1895</v>
      </c>
      <c r="E17" s="2259" t="s">
        <v>1896</v>
      </c>
      <c r="F17" s="2259" t="s">
        <v>1897</v>
      </c>
      <c r="G17" s="569">
        <v>9</v>
      </c>
      <c r="H17" s="958" t="s">
        <v>2014</v>
      </c>
      <c r="I17" s="561" t="s">
        <v>1898</v>
      </c>
      <c r="J17" s="724">
        <v>1</v>
      </c>
      <c r="K17" s="727">
        <v>43527</v>
      </c>
      <c r="L17" s="728">
        <v>43619</v>
      </c>
      <c r="M17" s="736">
        <f t="shared" si="0"/>
        <v>13.142857142857142</v>
      </c>
      <c r="N17" s="737">
        <v>43810</v>
      </c>
      <c r="O17" s="738">
        <f t="shared" ref="O17:O31" si="5">(N17-K17)/7-M17</f>
        <v>27.285714285714288</v>
      </c>
      <c r="P17" s="739" t="str">
        <f t="shared" ref="P17:P31" ca="1" si="6">IF((L17-TODAY())/7&gt;=M17/4,"En tiempo","Alerta")</f>
        <v>Alerta</v>
      </c>
      <c r="Q17" s="740">
        <v>1</v>
      </c>
      <c r="R17" s="741">
        <f t="shared" si="3"/>
        <v>1</v>
      </c>
      <c r="S17" s="744"/>
      <c r="T17" s="742" t="str">
        <f t="shared" si="4"/>
        <v>Incumple</v>
      </c>
      <c r="U17" s="723"/>
      <c r="V17" s="1366" t="s">
        <v>2867</v>
      </c>
      <c r="W17" s="591"/>
    </row>
    <row r="18" spans="1:23" ht="47.25" customHeight="1" x14ac:dyDescent="0.25">
      <c r="A18" s="2267"/>
      <c r="B18" s="2281"/>
      <c r="C18" s="2276"/>
      <c r="D18" s="2259"/>
      <c r="E18" s="2259"/>
      <c r="F18" s="2259"/>
      <c r="G18" s="569">
        <v>10</v>
      </c>
      <c r="H18" s="958" t="s">
        <v>1899</v>
      </c>
      <c r="I18" s="561" t="s">
        <v>1900</v>
      </c>
      <c r="J18" s="724">
        <v>1</v>
      </c>
      <c r="K18" s="727">
        <v>43109</v>
      </c>
      <c r="L18" s="728">
        <v>43563</v>
      </c>
      <c r="M18" s="736">
        <f t="shared" si="0"/>
        <v>64.857142857142861</v>
      </c>
      <c r="N18" s="737">
        <v>43810</v>
      </c>
      <c r="O18" s="738">
        <f t="shared" si="5"/>
        <v>35.285714285714278</v>
      </c>
      <c r="P18" s="739" t="str">
        <f t="shared" ca="1" si="6"/>
        <v>Alerta</v>
      </c>
      <c r="Q18" s="740">
        <v>1</v>
      </c>
      <c r="R18" s="741">
        <f t="shared" si="3"/>
        <v>1</v>
      </c>
      <c r="S18" s="743"/>
      <c r="T18" s="742" t="str">
        <f t="shared" si="4"/>
        <v>Incumple</v>
      </c>
      <c r="U18" s="722"/>
      <c r="V18" s="1366" t="s">
        <v>2868</v>
      </c>
      <c r="W18" s="591"/>
    </row>
    <row r="19" spans="1:23" ht="69.599999999999994" customHeight="1" x14ac:dyDescent="0.25">
      <c r="A19" s="2267"/>
      <c r="B19" s="2281"/>
      <c r="C19" s="2276"/>
      <c r="D19" s="2259"/>
      <c r="E19" s="2259"/>
      <c r="F19" s="2259"/>
      <c r="G19" s="569">
        <v>11</v>
      </c>
      <c r="H19" s="958" t="s">
        <v>1901</v>
      </c>
      <c r="I19" s="561" t="s">
        <v>1902</v>
      </c>
      <c r="J19" s="724">
        <v>1</v>
      </c>
      <c r="K19" s="727">
        <v>43591</v>
      </c>
      <c r="L19" s="727">
        <v>43768</v>
      </c>
      <c r="M19" s="736">
        <f t="shared" si="0"/>
        <v>25.285714285714285</v>
      </c>
      <c r="N19" s="737">
        <v>44195</v>
      </c>
      <c r="O19" s="738">
        <f t="shared" si="5"/>
        <v>61.000000000000007</v>
      </c>
      <c r="P19" s="739" t="str">
        <f t="shared" ca="1" si="6"/>
        <v>Alerta</v>
      </c>
      <c r="Q19" s="740">
        <v>0.5</v>
      </c>
      <c r="R19" s="741">
        <f t="shared" si="3"/>
        <v>0.5</v>
      </c>
      <c r="S19" s="743"/>
      <c r="T19" s="742" t="str">
        <f t="shared" si="4"/>
        <v>Incumple</v>
      </c>
      <c r="U19" s="722"/>
      <c r="V19" s="1366" t="s">
        <v>2869</v>
      </c>
      <c r="W19" s="591"/>
    </row>
    <row r="20" spans="1:23" ht="35.25" customHeight="1" x14ac:dyDescent="0.25">
      <c r="A20" s="2267"/>
      <c r="B20" s="2281"/>
      <c r="C20" s="2276"/>
      <c r="D20" s="2259"/>
      <c r="E20" s="2259"/>
      <c r="F20" s="2259"/>
      <c r="G20" s="569">
        <v>12</v>
      </c>
      <c r="H20" s="958" t="s">
        <v>1903</v>
      </c>
      <c r="I20" s="561" t="s">
        <v>1904</v>
      </c>
      <c r="J20" s="724">
        <v>1</v>
      </c>
      <c r="K20" s="727">
        <v>43110</v>
      </c>
      <c r="L20" s="728">
        <v>43564</v>
      </c>
      <c r="M20" s="736">
        <f t="shared" si="0"/>
        <v>64.857142857142861</v>
      </c>
      <c r="N20" s="737">
        <v>44195</v>
      </c>
      <c r="O20" s="738">
        <f t="shared" si="5"/>
        <v>90.142857142857139</v>
      </c>
      <c r="P20" s="739" t="str">
        <f t="shared" ca="1" si="6"/>
        <v>Alerta</v>
      </c>
      <c r="Q20" s="740">
        <v>0</v>
      </c>
      <c r="R20" s="741">
        <f t="shared" si="3"/>
        <v>0</v>
      </c>
      <c r="S20" s="743"/>
      <c r="T20" s="742" t="str">
        <f t="shared" si="4"/>
        <v>Incumple</v>
      </c>
      <c r="U20" s="722"/>
      <c r="V20" s="1367"/>
      <c r="W20" s="591"/>
    </row>
    <row r="21" spans="1:23" ht="57" customHeight="1" x14ac:dyDescent="0.25">
      <c r="A21" s="2268"/>
      <c r="B21" s="2282"/>
      <c r="C21" s="2279"/>
      <c r="D21" s="2259"/>
      <c r="E21" s="2259"/>
      <c r="F21" s="2259"/>
      <c r="G21" s="569">
        <v>13</v>
      </c>
      <c r="H21" s="957" t="s">
        <v>1905</v>
      </c>
      <c r="I21" s="561" t="s">
        <v>1906</v>
      </c>
      <c r="J21" s="724">
        <v>1</v>
      </c>
      <c r="K21" s="727">
        <v>43591</v>
      </c>
      <c r="L21" s="728">
        <v>43956</v>
      </c>
      <c r="M21" s="736">
        <f t="shared" si="0"/>
        <v>52.142857142857146</v>
      </c>
      <c r="N21" s="737">
        <v>44195</v>
      </c>
      <c r="O21" s="738">
        <f t="shared" si="5"/>
        <v>34.142857142857146</v>
      </c>
      <c r="P21" s="739" t="str">
        <f t="shared" ca="1" si="6"/>
        <v>Alerta</v>
      </c>
      <c r="Q21" s="740">
        <v>0</v>
      </c>
      <c r="R21" s="741">
        <f t="shared" si="3"/>
        <v>0</v>
      </c>
      <c r="S21" s="743"/>
      <c r="T21" s="742" t="str">
        <f t="shared" si="4"/>
        <v>Incumple</v>
      </c>
      <c r="U21" s="722"/>
      <c r="V21" s="1367"/>
      <c r="W21" s="591"/>
    </row>
    <row r="22" spans="1:23" ht="149.44999999999999" customHeight="1" x14ac:dyDescent="0.2">
      <c r="A22" s="2266"/>
      <c r="B22" s="2272" t="s">
        <v>1261</v>
      </c>
      <c r="C22" s="2261" t="s">
        <v>29</v>
      </c>
      <c r="D22" s="2259" t="s">
        <v>1907</v>
      </c>
      <c r="E22" s="2259" t="s">
        <v>1908</v>
      </c>
      <c r="F22" s="2259" t="s">
        <v>1909</v>
      </c>
      <c r="G22" s="569">
        <v>14</v>
      </c>
      <c r="H22" s="1166" t="s">
        <v>1910</v>
      </c>
      <c r="I22" s="561" t="s">
        <v>1911</v>
      </c>
      <c r="J22" s="724">
        <v>1</v>
      </c>
      <c r="K22" s="727">
        <v>43591</v>
      </c>
      <c r="L22" s="727">
        <v>43615</v>
      </c>
      <c r="M22" s="736">
        <f t="shared" si="0"/>
        <v>3.4285714285714284</v>
      </c>
      <c r="N22" s="737">
        <v>44195</v>
      </c>
      <c r="O22" s="738">
        <f t="shared" si="5"/>
        <v>82.857142857142861</v>
      </c>
      <c r="P22" s="739" t="str">
        <f t="shared" ca="1" si="6"/>
        <v>Alerta</v>
      </c>
      <c r="Q22" s="740">
        <v>0.8</v>
      </c>
      <c r="R22" s="741">
        <f t="shared" si="3"/>
        <v>0.8</v>
      </c>
      <c r="S22" s="602"/>
      <c r="T22" s="742" t="str">
        <f t="shared" si="4"/>
        <v>Incumple</v>
      </c>
      <c r="U22" s="591"/>
      <c r="V22" s="1368" t="s">
        <v>1987</v>
      </c>
      <c r="W22" s="591"/>
    </row>
    <row r="23" spans="1:23" ht="41.45" customHeight="1" x14ac:dyDescent="0.2">
      <c r="A23" s="2267"/>
      <c r="B23" s="2273"/>
      <c r="C23" s="2262"/>
      <c r="D23" s="2259"/>
      <c r="E23" s="2259"/>
      <c r="F23" s="2259"/>
      <c r="G23" s="569">
        <v>15</v>
      </c>
      <c r="H23" s="1166" t="s">
        <v>1912</v>
      </c>
      <c r="I23" s="561" t="s">
        <v>1913</v>
      </c>
      <c r="J23" s="724">
        <v>1</v>
      </c>
      <c r="K23" s="727">
        <v>43591</v>
      </c>
      <c r="L23" s="727">
        <v>43956</v>
      </c>
      <c r="M23" s="736">
        <f t="shared" si="0"/>
        <v>52.142857142857146</v>
      </c>
      <c r="N23" s="737">
        <v>44195</v>
      </c>
      <c r="O23" s="738">
        <f t="shared" si="5"/>
        <v>34.142857142857146</v>
      </c>
      <c r="P23" s="739" t="str">
        <f t="shared" ca="1" si="6"/>
        <v>Alerta</v>
      </c>
      <c r="Q23" s="740">
        <v>0.5</v>
      </c>
      <c r="R23" s="741">
        <f t="shared" si="3"/>
        <v>0.5</v>
      </c>
      <c r="S23" s="602"/>
      <c r="T23" s="742" t="str">
        <f t="shared" si="4"/>
        <v>Incumple</v>
      </c>
      <c r="U23" s="591"/>
      <c r="V23" s="1368" t="s">
        <v>2058</v>
      </c>
      <c r="W23" s="591"/>
    </row>
    <row r="24" spans="1:23" ht="73.5" customHeight="1" x14ac:dyDescent="0.2">
      <c r="A24" s="2268"/>
      <c r="B24" s="2274"/>
      <c r="C24" s="2263"/>
      <c r="D24" s="2259"/>
      <c r="E24" s="2259"/>
      <c r="F24" s="2259"/>
      <c r="G24" s="569">
        <v>16</v>
      </c>
      <c r="H24" s="1166" t="s">
        <v>2118</v>
      </c>
      <c r="I24" s="561" t="s">
        <v>1914</v>
      </c>
      <c r="J24" s="724">
        <v>2</v>
      </c>
      <c r="K24" s="727">
        <v>43591</v>
      </c>
      <c r="L24" s="727">
        <v>43956</v>
      </c>
      <c r="M24" s="736">
        <f t="shared" si="0"/>
        <v>52.142857142857146</v>
      </c>
      <c r="N24" s="737">
        <v>43810</v>
      </c>
      <c r="O24" s="738">
        <f t="shared" si="5"/>
        <v>-20.857142857142861</v>
      </c>
      <c r="P24" s="739" t="str">
        <f t="shared" ca="1" si="6"/>
        <v>Alerta</v>
      </c>
      <c r="Q24" s="740">
        <v>2</v>
      </c>
      <c r="R24" s="741">
        <f t="shared" si="3"/>
        <v>1</v>
      </c>
      <c r="S24" s="602"/>
      <c r="T24" s="742" t="str">
        <f t="shared" si="4"/>
        <v>Cumple</v>
      </c>
      <c r="U24" s="591"/>
      <c r="V24" s="1368" t="s">
        <v>2059</v>
      </c>
      <c r="W24" s="591"/>
    </row>
    <row r="25" spans="1:23" ht="158.1" customHeight="1" x14ac:dyDescent="0.2">
      <c r="A25" s="731"/>
      <c r="B25" s="732"/>
      <c r="C25" s="733"/>
      <c r="D25" s="893" t="s">
        <v>1915</v>
      </c>
      <c r="E25" s="897" t="s">
        <v>1916</v>
      </c>
      <c r="F25" s="893" t="s">
        <v>1917</v>
      </c>
      <c r="G25" s="569">
        <v>17</v>
      </c>
      <c r="H25" s="1166" t="s">
        <v>1936</v>
      </c>
      <c r="I25" s="561" t="s">
        <v>1937</v>
      </c>
      <c r="J25" s="724">
        <v>1</v>
      </c>
      <c r="K25" s="727">
        <v>43591</v>
      </c>
      <c r="L25" s="727">
        <v>43622</v>
      </c>
      <c r="M25" s="736">
        <f t="shared" si="0"/>
        <v>4.4285714285714288</v>
      </c>
      <c r="N25" s="737">
        <v>44195</v>
      </c>
      <c r="O25" s="738">
        <f t="shared" si="5"/>
        <v>81.857142857142861</v>
      </c>
      <c r="P25" s="739" t="str">
        <f t="shared" ca="1" si="6"/>
        <v>Alerta</v>
      </c>
      <c r="Q25" s="740">
        <v>0.5</v>
      </c>
      <c r="R25" s="741">
        <f t="shared" si="3"/>
        <v>0.5</v>
      </c>
      <c r="S25" s="602"/>
      <c r="T25" s="742" t="str">
        <f t="shared" si="4"/>
        <v>Incumple</v>
      </c>
      <c r="U25" s="591"/>
      <c r="V25" s="1368" t="s">
        <v>2060</v>
      </c>
      <c r="W25" s="591"/>
    </row>
    <row r="26" spans="1:23" ht="156" customHeight="1" x14ac:dyDescent="0.2">
      <c r="A26" s="2266"/>
      <c r="B26" s="2277"/>
      <c r="C26" s="2275" t="s">
        <v>29</v>
      </c>
      <c r="D26" s="2259" t="s">
        <v>1918</v>
      </c>
      <c r="E26" s="2259" t="s">
        <v>1919</v>
      </c>
      <c r="F26" s="2259" t="s">
        <v>1920</v>
      </c>
      <c r="G26" s="569">
        <v>19</v>
      </c>
      <c r="H26" s="1167" t="s">
        <v>1921</v>
      </c>
      <c r="I26" s="561" t="s">
        <v>1922</v>
      </c>
      <c r="J26" s="724">
        <v>1</v>
      </c>
      <c r="K26" s="727">
        <v>43591</v>
      </c>
      <c r="L26" s="727">
        <v>43956</v>
      </c>
      <c r="M26" s="736">
        <f t="shared" si="0"/>
        <v>52.142857142857146</v>
      </c>
      <c r="N26" s="737">
        <v>44195</v>
      </c>
      <c r="O26" s="738">
        <f t="shared" si="5"/>
        <v>34.142857142857146</v>
      </c>
      <c r="P26" s="739" t="str">
        <f t="shared" ca="1" si="6"/>
        <v>Alerta</v>
      </c>
      <c r="Q26" s="740">
        <v>0.2</v>
      </c>
      <c r="R26" s="741">
        <f t="shared" si="3"/>
        <v>0.2</v>
      </c>
      <c r="S26" s="602"/>
      <c r="T26" s="742" t="str">
        <f t="shared" si="4"/>
        <v>Incumple</v>
      </c>
      <c r="U26" s="591"/>
      <c r="V26" s="1368" t="s">
        <v>2061</v>
      </c>
      <c r="W26" s="591"/>
    </row>
    <row r="27" spans="1:23" ht="59.45" customHeight="1" x14ac:dyDescent="0.2">
      <c r="A27" s="2267"/>
      <c r="B27" s="2278"/>
      <c r="C27" s="2276"/>
      <c r="D27" s="2259"/>
      <c r="E27" s="2259"/>
      <c r="F27" s="2259"/>
      <c r="G27" s="569">
        <v>20</v>
      </c>
      <c r="H27" s="1166" t="s">
        <v>1923</v>
      </c>
      <c r="I27" s="561" t="s">
        <v>1924</v>
      </c>
      <c r="J27" s="724">
        <v>1</v>
      </c>
      <c r="K27" s="727">
        <v>43591</v>
      </c>
      <c r="L27" s="727">
        <v>43623</v>
      </c>
      <c r="M27" s="736">
        <f t="shared" si="0"/>
        <v>4.5714285714285712</v>
      </c>
      <c r="N27" s="737">
        <v>44195</v>
      </c>
      <c r="O27" s="738">
        <f t="shared" si="5"/>
        <v>81.714285714285722</v>
      </c>
      <c r="P27" s="739" t="str">
        <f t="shared" ca="1" si="6"/>
        <v>Alerta</v>
      </c>
      <c r="Q27" s="740">
        <v>0</v>
      </c>
      <c r="R27" s="741">
        <f t="shared" si="3"/>
        <v>0</v>
      </c>
      <c r="S27" s="602"/>
      <c r="T27" s="742" t="str">
        <f t="shared" si="4"/>
        <v>Incumple</v>
      </c>
      <c r="U27" s="591"/>
      <c r="V27" s="1367"/>
      <c r="W27" s="591"/>
    </row>
    <row r="28" spans="1:23" ht="53.1" customHeight="1" x14ac:dyDescent="0.2">
      <c r="A28" s="2267"/>
      <c r="B28" s="2278"/>
      <c r="C28" s="2276"/>
      <c r="D28" s="2259"/>
      <c r="E28" s="2259"/>
      <c r="F28" s="2259"/>
      <c r="G28" s="569">
        <v>21</v>
      </c>
      <c r="H28" s="1166" t="s">
        <v>1925</v>
      </c>
      <c r="I28" s="561" t="s">
        <v>1650</v>
      </c>
      <c r="J28" s="725">
        <v>1</v>
      </c>
      <c r="K28" s="729">
        <v>43591</v>
      </c>
      <c r="L28" s="729">
        <v>43623</v>
      </c>
      <c r="M28" s="745">
        <f t="shared" si="0"/>
        <v>4.5714285714285712</v>
      </c>
      <c r="N28" s="737">
        <v>44195</v>
      </c>
      <c r="O28" s="746">
        <f t="shared" si="5"/>
        <v>81.714285714285722</v>
      </c>
      <c r="P28" s="747" t="str">
        <f t="shared" ca="1" si="6"/>
        <v>Alerta</v>
      </c>
      <c r="Q28" s="740">
        <v>0</v>
      </c>
      <c r="R28" s="741">
        <f t="shared" si="3"/>
        <v>0</v>
      </c>
      <c r="S28" s="602"/>
      <c r="T28" s="742" t="str">
        <f t="shared" si="4"/>
        <v>Incumple</v>
      </c>
      <c r="U28" s="591"/>
      <c r="V28" s="1368" t="s">
        <v>2062</v>
      </c>
      <c r="W28" s="591"/>
    </row>
    <row r="29" spans="1:23" ht="52.5" customHeight="1" x14ac:dyDescent="0.2">
      <c r="A29" s="734"/>
      <c r="B29" s="726"/>
      <c r="C29" s="735"/>
      <c r="D29" s="561" t="s">
        <v>1926</v>
      </c>
      <c r="E29" s="561" t="s">
        <v>1938</v>
      </c>
      <c r="F29" s="561" t="s">
        <v>1939</v>
      </c>
      <c r="G29" s="569">
        <v>22</v>
      </c>
      <c r="H29" s="1166" t="s">
        <v>1927</v>
      </c>
      <c r="I29" s="561" t="s">
        <v>1928</v>
      </c>
      <c r="J29" s="725">
        <v>1</v>
      </c>
      <c r="K29" s="729">
        <v>43591</v>
      </c>
      <c r="L29" s="729">
        <v>43683</v>
      </c>
      <c r="M29" s="745">
        <f t="shared" si="0"/>
        <v>13.142857142857142</v>
      </c>
      <c r="N29" s="737">
        <v>44195</v>
      </c>
      <c r="O29" s="746">
        <f t="shared" si="5"/>
        <v>73.142857142857153</v>
      </c>
      <c r="P29" s="747" t="str">
        <f t="shared" ca="1" si="6"/>
        <v>Alerta</v>
      </c>
      <c r="Q29" s="740">
        <v>0</v>
      </c>
      <c r="R29" s="741">
        <f t="shared" si="3"/>
        <v>0</v>
      </c>
      <c r="S29" s="602"/>
      <c r="T29" s="742" t="str">
        <f t="shared" si="4"/>
        <v>Incumple</v>
      </c>
      <c r="U29" s="591"/>
      <c r="V29" s="1367" t="s">
        <v>1988</v>
      </c>
      <c r="W29" s="591"/>
    </row>
    <row r="30" spans="1:23" ht="62.1" customHeight="1" x14ac:dyDescent="0.2">
      <c r="A30" s="2271"/>
      <c r="B30" s="2270"/>
      <c r="C30" s="2269" t="s">
        <v>29</v>
      </c>
      <c r="D30" s="2259" t="s">
        <v>1929</v>
      </c>
      <c r="E30" s="2259" t="s">
        <v>1930</v>
      </c>
      <c r="F30" s="2259" t="s">
        <v>1931</v>
      </c>
      <c r="G30" s="569">
        <v>23</v>
      </c>
      <c r="H30" s="957" t="s">
        <v>1932</v>
      </c>
      <c r="I30" s="561" t="s">
        <v>1933</v>
      </c>
      <c r="J30" s="724">
        <v>1</v>
      </c>
      <c r="K30" s="727">
        <v>43591</v>
      </c>
      <c r="L30" s="727">
        <v>43622</v>
      </c>
      <c r="M30" s="736">
        <f t="shared" si="0"/>
        <v>4.4285714285714288</v>
      </c>
      <c r="N30" s="737">
        <v>43810</v>
      </c>
      <c r="O30" s="738">
        <f t="shared" si="5"/>
        <v>26.857142857142854</v>
      </c>
      <c r="P30" s="739" t="str">
        <f t="shared" ca="1" si="6"/>
        <v>Alerta</v>
      </c>
      <c r="Q30" s="740">
        <v>1</v>
      </c>
      <c r="R30" s="741">
        <f t="shared" si="3"/>
        <v>1</v>
      </c>
      <c r="S30" s="602"/>
      <c r="T30" s="742" t="str">
        <f t="shared" si="4"/>
        <v>Incumple</v>
      </c>
      <c r="U30" s="591"/>
      <c r="V30" s="1368" t="s">
        <v>2870</v>
      </c>
      <c r="W30" s="591"/>
    </row>
    <row r="31" spans="1:23" ht="51" customHeight="1" x14ac:dyDescent="0.2">
      <c r="A31" s="2271"/>
      <c r="B31" s="2270"/>
      <c r="C31" s="2269"/>
      <c r="D31" s="2259"/>
      <c r="E31" s="2259"/>
      <c r="F31" s="2259"/>
      <c r="G31" s="569">
        <v>24</v>
      </c>
      <c r="H31" s="957" t="s">
        <v>1934</v>
      </c>
      <c r="I31" s="561" t="s">
        <v>1935</v>
      </c>
      <c r="J31" s="724">
        <v>1</v>
      </c>
      <c r="K31" s="727">
        <v>43591</v>
      </c>
      <c r="L31" s="727">
        <v>43623</v>
      </c>
      <c r="M31" s="736">
        <f t="shared" si="0"/>
        <v>4.5714285714285712</v>
      </c>
      <c r="N31" s="737">
        <v>44195</v>
      </c>
      <c r="O31" s="738">
        <f t="shared" si="5"/>
        <v>81.714285714285722</v>
      </c>
      <c r="P31" s="739" t="str">
        <f t="shared" ca="1" si="6"/>
        <v>Alerta</v>
      </c>
      <c r="Q31" s="740">
        <v>0</v>
      </c>
      <c r="R31" s="741">
        <f t="shared" si="3"/>
        <v>0</v>
      </c>
      <c r="S31" s="602"/>
      <c r="T31" s="742" t="str">
        <f t="shared" si="4"/>
        <v>Incumple</v>
      </c>
      <c r="U31" s="591"/>
      <c r="V31" s="1368" t="s">
        <v>2871</v>
      </c>
      <c r="W31" s="591"/>
    </row>
    <row r="32" spans="1:23" ht="27.6" customHeight="1" x14ac:dyDescent="0.2">
      <c r="F32" s="748"/>
      <c r="G32" s="748"/>
      <c r="H32" s="748"/>
      <c r="I32" s="749"/>
      <c r="J32" s="602">
        <f>SUM(J9:J31)</f>
        <v>24</v>
      </c>
      <c r="K32" s="749"/>
      <c r="L32" s="749"/>
      <c r="M32" s="749"/>
      <c r="N32" s="749"/>
      <c r="O32" s="749"/>
      <c r="P32" s="880"/>
      <c r="Q32" s="602">
        <f>SUM(Q9:Q31)</f>
        <v>10.7</v>
      </c>
      <c r="R32" s="750">
        <f>IF(Q32=0,0,+Q32/J32)</f>
        <v>0.4458333333333333</v>
      </c>
      <c r="S32" s="751" t="s">
        <v>1940</v>
      </c>
      <c r="T32" s="750">
        <f>(COUNTIF(T25:T31,"Cumple")*100%)/COUNTA(T25:T31)</f>
        <v>0</v>
      </c>
    </row>
    <row r="33" spans="7:20" ht="39" customHeight="1" x14ac:dyDescent="0.2">
      <c r="G33" s="1168"/>
      <c r="H33" s="1169" t="s">
        <v>2872</v>
      </c>
      <c r="R33" s="2248" t="s">
        <v>2036</v>
      </c>
      <c r="S33" s="2248"/>
      <c r="T33" s="2248"/>
    </row>
    <row r="34" spans="7:20" ht="40.5" customHeight="1" x14ac:dyDescent="0.2">
      <c r="G34" s="1170"/>
      <c r="H34" s="1164" t="s">
        <v>2873</v>
      </c>
    </row>
  </sheetData>
  <autoFilter ref="A8:Z33"/>
  <mergeCells count="45">
    <mergeCell ref="C30:C31"/>
    <mergeCell ref="B30:B31"/>
    <mergeCell ref="A30:A31"/>
    <mergeCell ref="A17:A21"/>
    <mergeCell ref="C22:C24"/>
    <mergeCell ref="B22:B24"/>
    <mergeCell ref="A22:A24"/>
    <mergeCell ref="C26:C28"/>
    <mergeCell ref="B26:B28"/>
    <mergeCell ref="A26:A28"/>
    <mergeCell ref="C17:C21"/>
    <mergeCell ref="B17:B21"/>
    <mergeCell ref="E14:E16"/>
    <mergeCell ref="C9:C13"/>
    <mergeCell ref="B9:B13"/>
    <mergeCell ref="A9:A13"/>
    <mergeCell ref="C14:C16"/>
    <mergeCell ref="B14:B16"/>
    <mergeCell ref="A14:A16"/>
    <mergeCell ref="F30:F31"/>
    <mergeCell ref="F17:F21"/>
    <mergeCell ref="D22:D24"/>
    <mergeCell ref="E22:E24"/>
    <mergeCell ref="F22:F24"/>
    <mergeCell ref="D26:D28"/>
    <mergeCell ref="E26:E28"/>
    <mergeCell ref="F26:F28"/>
    <mergeCell ref="D17:D21"/>
    <mergeCell ref="E17:E21"/>
    <mergeCell ref="R33:T33"/>
    <mergeCell ref="B1:W4"/>
    <mergeCell ref="B5:F5"/>
    <mergeCell ref="J5:W5"/>
    <mergeCell ref="A6:V6"/>
    <mergeCell ref="A7:B7"/>
    <mergeCell ref="D7:E7"/>
    <mergeCell ref="H7:I7"/>
    <mergeCell ref="J7:K7"/>
    <mergeCell ref="D9:D13"/>
    <mergeCell ref="E9:E13"/>
    <mergeCell ref="F9:F13"/>
    <mergeCell ref="D14:D16"/>
    <mergeCell ref="F14:F16"/>
    <mergeCell ref="D30:D31"/>
    <mergeCell ref="E30:E31"/>
  </mergeCells>
  <conditionalFormatting sqref="R8">
    <cfRule type="cellIs" dxfId="510" priority="25" stopIfTrue="1" operator="between">
      <formula>0.9</formula>
      <formula>1</formula>
    </cfRule>
    <cfRule type="cellIs" dxfId="509" priority="26" stopIfTrue="1" operator="between">
      <formula>0.5</formula>
      <formula>0.89</formula>
    </cfRule>
    <cfRule type="cellIs" dxfId="508" priority="27" stopIfTrue="1" operator="between">
      <formula>0.2</formula>
      <formula>0.49</formula>
    </cfRule>
    <cfRule type="cellIs" dxfId="507" priority="28" stopIfTrue="1" operator="between">
      <formula>0</formula>
      <formula>0.19</formula>
    </cfRule>
  </conditionalFormatting>
  <conditionalFormatting sqref="P9:P31">
    <cfRule type="containsText" dxfId="506" priority="23" operator="containsText" text="Alerta">
      <formula>NOT(ISERROR(SEARCH("Alerta",P9)))</formula>
    </cfRule>
    <cfRule type="containsText" dxfId="505" priority="24" operator="containsText" text="En tiempo">
      <formula>NOT(ISERROR(SEARCH("En tiempo",P9)))</formula>
    </cfRule>
  </conditionalFormatting>
  <conditionalFormatting sqref="T9:T31">
    <cfRule type="containsText" dxfId="504" priority="21" operator="containsText" text="Incumple">
      <formula>NOT(ISERROR(SEARCH("Incumple",T9)))</formula>
    </cfRule>
    <cfRule type="containsText" dxfId="503" priority="22" operator="containsText" text="Cumple">
      <formula>NOT(ISERROR(SEARCH("Cumple",T9)))</formula>
    </cfRule>
  </conditionalFormatting>
  <conditionalFormatting sqref="R9:R31">
    <cfRule type="cellIs" dxfId="502" priority="20" operator="between">
      <formula>1</formula>
      <formula>0.9</formula>
    </cfRule>
  </conditionalFormatting>
  <conditionalFormatting sqref="R9:R31">
    <cfRule type="cellIs" dxfId="501" priority="17" operator="between">
      <formula>0.19</formula>
      <formula>0</formula>
    </cfRule>
    <cfRule type="cellIs" dxfId="500" priority="18" operator="between">
      <formula>0.49</formula>
      <formula>0.2</formula>
    </cfRule>
    <cfRule type="cellIs" dxfId="499" priority="19" operator="between">
      <formula>0.89</formula>
      <formula>0.5</formula>
    </cfRule>
  </conditionalFormatting>
  <conditionalFormatting sqref="T32">
    <cfRule type="cellIs" dxfId="498" priority="4" operator="between">
      <formula>1</formula>
      <formula>0.9</formula>
    </cfRule>
  </conditionalFormatting>
  <conditionalFormatting sqref="T32">
    <cfRule type="cellIs" dxfId="497" priority="1" operator="between">
      <formula>0.19</formula>
      <formula>0</formula>
    </cfRule>
    <cfRule type="cellIs" dxfId="496" priority="2" operator="between">
      <formula>0.49</formula>
      <formula>0.2</formula>
    </cfRule>
    <cfRule type="cellIs" dxfId="495" priority="3" operator="between">
      <formula>0.89</formula>
      <formula>0.5</formula>
    </cfRule>
  </conditionalFormatting>
  <conditionalFormatting sqref="R32">
    <cfRule type="cellIs" dxfId="494" priority="8" operator="between">
      <formula>1</formula>
      <formula>0.9</formula>
    </cfRule>
  </conditionalFormatting>
  <conditionalFormatting sqref="R32">
    <cfRule type="cellIs" dxfId="493" priority="5" operator="between">
      <formula>0.19</formula>
      <formula>0</formula>
    </cfRule>
    <cfRule type="cellIs" dxfId="492" priority="6" operator="between">
      <formula>0.49</formula>
      <formula>0.2</formula>
    </cfRule>
    <cfRule type="cellIs" dxfId="491" priority="7" operator="between">
      <formula>0.89</formula>
      <formula>0.5</formula>
    </cfRule>
  </conditionalFormatting>
  <dataValidations count="1">
    <dataValidation type="list" allowBlank="1" showInputMessage="1" showErrorMessage="1" sqref="C9 C14 C22">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K32:M193 B9 B14 B17 B22 B30:B193 P32:P193 B26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X19"/>
  <sheetViews>
    <sheetView topLeftCell="O11" zoomScale="70" zoomScaleNormal="70" workbookViewId="0">
      <selection activeCell="T12" sqref="T12"/>
    </sheetView>
  </sheetViews>
  <sheetFormatPr baseColWidth="10" defaultColWidth="10.85546875" defaultRowHeight="15.75" x14ac:dyDescent="0.25"/>
  <cols>
    <col min="1" max="1" width="4" style="1408" customWidth="1"/>
    <col min="2" max="2" width="15" style="1370" customWidth="1"/>
    <col min="3" max="3" width="16.42578125" style="1370" customWidth="1"/>
    <col min="4" max="4" width="52.5703125" style="1370" customWidth="1"/>
    <col min="5" max="5" width="27.28515625" style="1370" customWidth="1"/>
    <col min="6" max="6" width="45.28515625" style="1370" customWidth="1"/>
    <col min="7" max="7" width="38.140625" style="1370" customWidth="1"/>
    <col min="8" max="8" width="30.7109375" style="1370" customWidth="1"/>
    <col min="9" max="9" width="18.5703125" style="1370" customWidth="1"/>
    <col min="10" max="10" width="20.42578125" style="1370" customWidth="1"/>
    <col min="11" max="11" width="26.140625" style="1425" customWidth="1"/>
    <col min="12" max="12" width="17" style="1370" customWidth="1"/>
    <col min="13" max="13" width="20.42578125" style="1370" customWidth="1"/>
    <col min="14" max="14" width="23.42578125" style="1370" bestFit="1" customWidth="1"/>
    <col min="15" max="15" width="23.42578125" style="1370" customWidth="1"/>
    <col min="16" max="16" width="15.5703125" style="1370" customWidth="1"/>
    <col min="17" max="17" width="17" style="1370" customWidth="1"/>
    <col min="18" max="18" width="11.42578125" style="1370" hidden="1" customWidth="1"/>
    <col min="19" max="19" width="17.42578125" style="1370" hidden="1" customWidth="1"/>
    <col min="20" max="20" width="28.85546875" style="1370" customWidth="1"/>
    <col min="21" max="21" width="18.5703125" style="1370" customWidth="1"/>
    <col min="22" max="22" width="94.28515625" style="1370" customWidth="1"/>
    <col min="23" max="23" width="44.7109375" style="1370" customWidth="1"/>
    <col min="24" max="24" width="44.42578125" style="1370" customWidth="1"/>
    <col min="25" max="16384" width="10.85546875" style="1370"/>
  </cols>
  <sheetData>
    <row r="1" spans="1:24" ht="15" customHeight="1" x14ac:dyDescent="0.25">
      <c r="A1" s="2284" t="s">
        <v>2610</v>
      </c>
      <c r="B1" s="2284"/>
      <c r="C1" s="2284"/>
      <c r="D1" s="2284"/>
      <c r="E1" s="2284"/>
      <c r="F1" s="2284"/>
      <c r="G1" s="2284"/>
      <c r="H1" s="2284"/>
      <c r="I1" s="2284"/>
      <c r="J1" s="2284"/>
      <c r="K1" s="2284"/>
      <c r="L1" s="2284"/>
      <c r="M1" s="2284"/>
      <c r="N1" s="2284"/>
      <c r="O1" s="2284"/>
      <c r="P1" s="2284"/>
      <c r="Q1" s="2284"/>
      <c r="R1" s="2284"/>
      <c r="S1" s="2284"/>
      <c r="T1" s="2285"/>
      <c r="U1" s="2286"/>
      <c r="V1" s="2286"/>
      <c r="W1" s="2286"/>
      <c r="X1" s="2286"/>
    </row>
    <row r="2" spans="1:24" ht="15" customHeight="1" x14ac:dyDescent="0.25">
      <c r="A2" s="2284"/>
      <c r="B2" s="2284"/>
      <c r="C2" s="2284"/>
      <c r="D2" s="2284"/>
      <c r="E2" s="2284"/>
      <c r="F2" s="2284"/>
      <c r="G2" s="2284"/>
      <c r="H2" s="2284"/>
      <c r="I2" s="2284"/>
      <c r="J2" s="2284"/>
      <c r="K2" s="2284"/>
      <c r="L2" s="2284"/>
      <c r="M2" s="2284"/>
      <c r="N2" s="2284"/>
      <c r="O2" s="2284"/>
      <c r="P2" s="2284"/>
      <c r="Q2" s="2284"/>
      <c r="R2" s="2284"/>
      <c r="S2" s="2284"/>
      <c r="T2" s="2285"/>
      <c r="U2" s="2286"/>
      <c r="V2" s="2286"/>
      <c r="W2" s="2286"/>
      <c r="X2" s="2286"/>
    </row>
    <row r="3" spans="1:24" ht="15" customHeight="1" x14ac:dyDescent="0.25">
      <c r="A3" s="2284"/>
      <c r="B3" s="2284"/>
      <c r="C3" s="2284"/>
      <c r="D3" s="2284"/>
      <c r="E3" s="2284"/>
      <c r="F3" s="2284"/>
      <c r="G3" s="2284"/>
      <c r="H3" s="2284"/>
      <c r="I3" s="2284"/>
      <c r="J3" s="2284"/>
      <c r="K3" s="2284"/>
      <c r="L3" s="2284"/>
      <c r="M3" s="2284"/>
      <c r="N3" s="2284"/>
      <c r="O3" s="2284"/>
      <c r="P3" s="2284"/>
      <c r="Q3" s="2284"/>
      <c r="R3" s="2284"/>
      <c r="S3" s="2284"/>
      <c r="T3" s="2285"/>
      <c r="U3" s="2286"/>
      <c r="V3" s="2286"/>
      <c r="W3" s="2286"/>
      <c r="X3" s="2286"/>
    </row>
    <row r="4" spans="1:24" ht="15" customHeight="1" x14ac:dyDescent="0.25">
      <c r="A4" s="2284"/>
      <c r="B4" s="2284"/>
      <c r="C4" s="2284"/>
      <c r="D4" s="2284"/>
      <c r="E4" s="2284"/>
      <c r="F4" s="2284"/>
      <c r="G4" s="2284"/>
      <c r="H4" s="2284"/>
      <c r="I4" s="2284"/>
      <c r="J4" s="2284"/>
      <c r="K4" s="2284"/>
      <c r="L4" s="2284"/>
      <c r="M4" s="2284"/>
      <c r="N4" s="2284"/>
      <c r="O4" s="2284"/>
      <c r="P4" s="2284"/>
      <c r="Q4" s="2284"/>
      <c r="R4" s="2284"/>
      <c r="S4" s="2284"/>
      <c r="T4" s="2285"/>
      <c r="U4" s="2286"/>
      <c r="V4" s="2286"/>
      <c r="W4" s="2286"/>
      <c r="X4" s="2286"/>
    </row>
    <row r="5" spans="1:24" ht="15" customHeight="1" x14ac:dyDescent="0.25">
      <c r="A5" s="2284"/>
      <c r="B5" s="2284"/>
      <c r="C5" s="2284"/>
      <c r="D5" s="2284"/>
      <c r="E5" s="2284"/>
      <c r="F5" s="2284"/>
      <c r="G5" s="2284"/>
      <c r="H5" s="2284"/>
      <c r="I5" s="2284"/>
      <c r="J5" s="2284"/>
      <c r="K5" s="2284"/>
      <c r="L5" s="2284"/>
      <c r="M5" s="2284"/>
      <c r="N5" s="2284"/>
      <c r="O5" s="2284"/>
      <c r="P5" s="2284"/>
      <c r="Q5" s="2284"/>
      <c r="R5" s="2284"/>
      <c r="S5" s="2284"/>
      <c r="T5" s="2285"/>
      <c r="U5" s="2286"/>
      <c r="V5" s="2286"/>
      <c r="W5" s="2286"/>
      <c r="X5" s="2286"/>
    </row>
    <row r="6" spans="1:24" ht="15" customHeight="1" x14ac:dyDescent="0.25">
      <c r="A6" s="2284"/>
      <c r="B6" s="2284"/>
      <c r="C6" s="2284"/>
      <c r="D6" s="2284"/>
      <c r="E6" s="2284"/>
      <c r="F6" s="2284"/>
      <c r="G6" s="2284"/>
      <c r="H6" s="2284"/>
      <c r="I6" s="2284"/>
      <c r="J6" s="2284"/>
      <c r="K6" s="2284"/>
      <c r="L6" s="2284"/>
      <c r="M6" s="2284"/>
      <c r="N6" s="2284"/>
      <c r="O6" s="2284"/>
      <c r="P6" s="2284"/>
      <c r="Q6" s="2284"/>
      <c r="R6" s="2284"/>
      <c r="S6" s="2284"/>
      <c r="T6" s="2285"/>
      <c r="U6" s="2286"/>
      <c r="V6" s="2286"/>
      <c r="W6" s="2286"/>
      <c r="X6" s="2286"/>
    </row>
    <row r="7" spans="1:24" ht="15.75" customHeight="1" x14ac:dyDescent="0.25">
      <c r="A7" s="2288" t="s">
        <v>69</v>
      </c>
      <c r="B7" s="2288"/>
      <c r="C7" s="2288"/>
      <c r="D7" s="2288"/>
      <c r="E7" s="2288"/>
      <c r="F7" s="2288"/>
      <c r="G7" s="2288"/>
      <c r="H7" s="2288"/>
      <c r="I7" s="2289"/>
      <c r="J7" s="1371" t="s">
        <v>68</v>
      </c>
      <c r="K7" s="1371">
        <v>1</v>
      </c>
      <c r="L7" s="2290" t="s">
        <v>67</v>
      </c>
      <c r="M7" s="2291"/>
      <c r="N7" s="2291"/>
      <c r="O7" s="2291"/>
      <c r="P7" s="2291"/>
      <c r="Q7" s="2291"/>
      <c r="R7" s="2291"/>
      <c r="S7" s="2291"/>
      <c r="T7" s="2292"/>
      <c r="U7" s="2286"/>
      <c r="V7" s="2286"/>
      <c r="W7" s="2286"/>
      <c r="X7" s="2286"/>
    </row>
    <row r="8" spans="1:24" ht="41.25" customHeight="1" thickBot="1" x14ac:dyDescent="0.3">
      <c r="A8" s="2293" t="s">
        <v>66</v>
      </c>
      <c r="B8" s="2293"/>
      <c r="C8" s="2293"/>
      <c r="D8" s="2293"/>
      <c r="E8" s="2293"/>
      <c r="F8" s="2293"/>
      <c r="G8" s="2293"/>
      <c r="H8" s="2293"/>
      <c r="I8" s="2293"/>
      <c r="J8" s="2293"/>
      <c r="K8" s="2293"/>
      <c r="L8" s="2293"/>
      <c r="M8" s="2293"/>
      <c r="N8" s="2293"/>
      <c r="O8" s="2293"/>
      <c r="P8" s="2293"/>
      <c r="Q8" s="2293"/>
      <c r="R8" s="2294"/>
      <c r="S8" s="1372" t="s">
        <v>1634</v>
      </c>
      <c r="T8" s="1373"/>
      <c r="U8" s="2287"/>
      <c r="V8" s="2287"/>
      <c r="W8" s="2287"/>
      <c r="X8" s="2287"/>
    </row>
    <row r="9" spans="1:24" ht="109.5" customHeight="1" thickBot="1" x14ac:dyDescent="0.3">
      <c r="A9" s="1374"/>
      <c r="B9" s="1375" t="s">
        <v>60</v>
      </c>
      <c r="C9" s="1376"/>
      <c r="D9" s="1376" t="s">
        <v>59</v>
      </c>
      <c r="E9" s="1376" t="s">
        <v>58</v>
      </c>
      <c r="F9" s="1376" t="s">
        <v>57</v>
      </c>
      <c r="G9" s="1376" t="s">
        <v>56</v>
      </c>
      <c r="H9" s="1376" t="s">
        <v>1587</v>
      </c>
      <c r="I9" s="1377" t="s">
        <v>55</v>
      </c>
      <c r="J9" s="1377" t="s">
        <v>54</v>
      </c>
      <c r="K9" s="1377" t="s">
        <v>53</v>
      </c>
      <c r="L9" s="1377" t="s">
        <v>52</v>
      </c>
      <c r="M9" s="1377" t="s">
        <v>51</v>
      </c>
      <c r="N9" s="1377" t="s">
        <v>1635</v>
      </c>
      <c r="O9" s="1377" t="s">
        <v>1658</v>
      </c>
      <c r="P9" s="1377" t="s">
        <v>86</v>
      </c>
      <c r="Q9" s="1377" t="s">
        <v>87</v>
      </c>
      <c r="R9" s="1377" t="s">
        <v>88</v>
      </c>
      <c r="S9" s="1017" t="s">
        <v>89</v>
      </c>
      <c r="T9" s="1017" t="s">
        <v>1636</v>
      </c>
      <c r="U9" s="1017" t="s">
        <v>45</v>
      </c>
      <c r="V9" s="1017" t="s">
        <v>707</v>
      </c>
      <c r="W9" s="1017" t="s">
        <v>43</v>
      </c>
      <c r="X9" s="1018" t="s">
        <v>42</v>
      </c>
    </row>
    <row r="10" spans="1:24" ht="127.5" x14ac:dyDescent="0.25">
      <c r="A10" s="2296">
        <v>1</v>
      </c>
      <c r="B10" s="2304" t="str">
        <f>'[13]Formulación PlanMejora'!A11</f>
        <v>Control_Interno</v>
      </c>
      <c r="C10" s="2302" t="str">
        <f>'[13]Formulación PlanMejora'!B11</f>
        <v>Auditoría Interna</v>
      </c>
      <c r="D10" s="2302" t="s">
        <v>2063</v>
      </c>
      <c r="E10" s="2305"/>
      <c r="F10" s="1350" t="s">
        <v>2064</v>
      </c>
      <c r="G10" s="1350" t="s">
        <v>2065</v>
      </c>
      <c r="H10" s="1350" t="s">
        <v>2066</v>
      </c>
      <c r="I10" s="1352">
        <v>92</v>
      </c>
      <c r="J10" s="1378">
        <v>43344</v>
      </c>
      <c r="K10" s="1378">
        <v>44185</v>
      </c>
      <c r="L10" s="1379">
        <f>(K10-J10)/7</f>
        <v>120.14285714285714</v>
      </c>
      <c r="M10" s="1378">
        <v>44135</v>
      </c>
      <c r="N10" s="1379">
        <f>(M10-J10)/7-L10</f>
        <v>-7.1428571428571388</v>
      </c>
      <c r="O10" s="1380" t="str">
        <f ca="1">IF((K10-TODAY())/7&gt;=L10/4,"En tiempo","Alerta")</f>
        <v>Alerta</v>
      </c>
      <c r="P10" s="1381">
        <v>37</v>
      </c>
      <c r="Q10" s="1382">
        <f t="shared" ref="Q10:Q12" si="0">IF(P10/I10=1,1,+P10/I10)</f>
        <v>0.40217391304347827</v>
      </c>
      <c r="R10" s="1381">
        <f>L10*Q10</f>
        <v>48.318322981366457</v>
      </c>
      <c r="S10" s="1381">
        <f>IF(K10&lt;=$T$8,R10,0)</f>
        <v>0</v>
      </c>
      <c r="T10" s="1381"/>
      <c r="U10" s="1383" t="str">
        <f>IF(M10&lt;=K10,"Cumple","Incumple")</f>
        <v>Cumple</v>
      </c>
      <c r="V10" s="1384" t="s">
        <v>2968</v>
      </c>
      <c r="W10" s="1385"/>
      <c r="X10" s="1386"/>
    </row>
    <row r="11" spans="1:24" ht="191.25" x14ac:dyDescent="0.25">
      <c r="A11" s="2297"/>
      <c r="B11" s="2299"/>
      <c r="C11" s="2283"/>
      <c r="D11" s="2283"/>
      <c r="E11" s="2306"/>
      <c r="F11" s="2260" t="s">
        <v>2067</v>
      </c>
      <c r="G11" s="1351" t="s">
        <v>2068</v>
      </c>
      <c r="H11" s="1351" t="s">
        <v>2072</v>
      </c>
      <c r="I11" s="569">
        <v>4657</v>
      </c>
      <c r="J11" s="1387">
        <v>43344</v>
      </c>
      <c r="K11" s="1387">
        <v>43890</v>
      </c>
      <c r="L11" s="1388">
        <f t="shared" ref="L11:L18" si="1">(K11-J11)/7</f>
        <v>78</v>
      </c>
      <c r="M11" s="1378">
        <v>44135</v>
      </c>
      <c r="N11" s="1388">
        <f t="shared" ref="N11:N18" si="2">(M11-J11)/7-L11</f>
        <v>35</v>
      </c>
      <c r="O11" s="1389" t="str">
        <f t="shared" ref="O11:O18" ca="1" si="3">IF((K11-TODAY())/7&gt;=L11/4,"En tiempo","Alerta")</f>
        <v>Alerta</v>
      </c>
      <c r="P11" s="1390">
        <v>2637</v>
      </c>
      <c r="Q11" s="1391">
        <f t="shared" si="0"/>
        <v>0.56624436332402839</v>
      </c>
      <c r="R11" s="1390">
        <f>L11*Q11</f>
        <v>44.167060339274215</v>
      </c>
      <c r="S11" s="1390">
        <f>IF(K11&lt;=$T$8,R11,0)</f>
        <v>0</v>
      </c>
      <c r="T11" s="1387"/>
      <c r="U11" s="1392" t="str">
        <f>IF(M11&lt;=K11,"Cumple","Incumple")</f>
        <v>Incumple</v>
      </c>
      <c r="V11" s="1393" t="s">
        <v>2611</v>
      </c>
      <c r="W11" s="1385"/>
      <c r="X11" s="1394"/>
    </row>
    <row r="12" spans="1:24" ht="247.5" customHeight="1" x14ac:dyDescent="0.25">
      <c r="A12" s="2298"/>
      <c r="B12" s="2299"/>
      <c r="C12" s="2283"/>
      <c r="D12" s="2283"/>
      <c r="E12" s="2307"/>
      <c r="F12" s="2260"/>
      <c r="G12" s="1351" t="s">
        <v>2069</v>
      </c>
      <c r="H12" s="1351" t="s">
        <v>2070</v>
      </c>
      <c r="I12" s="569">
        <v>4657</v>
      </c>
      <c r="J12" s="1387">
        <v>43647</v>
      </c>
      <c r="K12" s="1387">
        <v>44915</v>
      </c>
      <c r="L12" s="1388">
        <f t="shared" si="1"/>
        <v>181.14285714285714</v>
      </c>
      <c r="M12" s="1378">
        <v>44135</v>
      </c>
      <c r="N12" s="1388">
        <f t="shared" si="2"/>
        <v>-111.42857142857143</v>
      </c>
      <c r="O12" s="1389" t="str">
        <f t="shared" ca="1" si="3"/>
        <v>En tiempo</v>
      </c>
      <c r="P12" s="1390">
        <v>2323</v>
      </c>
      <c r="Q12" s="1391">
        <f t="shared" si="0"/>
        <v>0.49881898217736742</v>
      </c>
      <c r="R12" s="1390">
        <f>L12*Q12</f>
        <v>90.357495628700264</v>
      </c>
      <c r="S12" s="1390">
        <f>IF(K12&lt;=$T$8,R12,0)</f>
        <v>0</v>
      </c>
      <c r="T12" s="1387"/>
      <c r="U12" s="1392" t="str">
        <f>IF(M12&lt;=K12,"Cumple","Incumple")</f>
        <v>Cumple</v>
      </c>
      <c r="V12" s="1395" t="s">
        <v>2969</v>
      </c>
      <c r="W12" s="1385" t="s">
        <v>2970</v>
      </c>
      <c r="X12" s="1396"/>
    </row>
    <row r="13" spans="1:24" ht="138" customHeight="1" x14ac:dyDescent="0.25">
      <c r="A13" s="2296">
        <v>2</v>
      </c>
      <c r="B13" s="2299" t="str">
        <f>'[13]Formulación PlanMejora'!A13</f>
        <v>Control_Interno</v>
      </c>
      <c r="C13" s="2283" t="str">
        <f>'[13]Formulación PlanMejora'!B13</f>
        <v>Auditoría Interna</v>
      </c>
      <c r="D13" s="2283" t="s">
        <v>2079</v>
      </c>
      <c r="E13" s="2300"/>
      <c r="F13" s="2303" t="s">
        <v>2073</v>
      </c>
      <c r="G13" s="1397" t="s">
        <v>2074</v>
      </c>
      <c r="H13" s="1397" t="s">
        <v>2071</v>
      </c>
      <c r="I13" s="1398">
        <v>14</v>
      </c>
      <c r="J13" s="1387">
        <v>43344</v>
      </c>
      <c r="K13" s="1387">
        <v>44185</v>
      </c>
      <c r="L13" s="1388">
        <f t="shared" si="1"/>
        <v>120.14285714285714</v>
      </c>
      <c r="M13" s="1378">
        <v>44135</v>
      </c>
      <c r="N13" s="1388">
        <f>(M13-K13)/7-L13</f>
        <v>-127.28571428571428</v>
      </c>
      <c r="O13" s="1389" t="str">
        <f t="shared" ca="1" si="3"/>
        <v>Alerta</v>
      </c>
      <c r="P13" s="1390">
        <v>14</v>
      </c>
      <c r="Q13" s="1391">
        <f>IF(P13/I13=1,1,+P13/I13)</f>
        <v>1</v>
      </c>
      <c r="R13" s="1390">
        <f>L13*Q13</f>
        <v>120.14285714285714</v>
      </c>
      <c r="S13" s="1390" t="e">
        <f>IF(#REF!&lt;=$T$8,R13,0)</f>
        <v>#REF!</v>
      </c>
      <c r="T13" s="1399"/>
      <c r="U13" s="1392" t="str">
        <f t="shared" ref="U13:U14" si="4">IF(M13&lt;=K13,"Cumple","Incumple")</f>
        <v>Cumple</v>
      </c>
      <c r="V13" s="1395" t="s">
        <v>2612</v>
      </c>
      <c r="W13" s="1385" t="s">
        <v>2971</v>
      </c>
      <c r="X13" s="1400"/>
    </row>
    <row r="14" spans="1:24" ht="185.45" customHeight="1" x14ac:dyDescent="0.25">
      <c r="A14" s="2297"/>
      <c r="B14" s="2299"/>
      <c r="C14" s="2283"/>
      <c r="D14" s="2283"/>
      <c r="E14" s="2301"/>
      <c r="F14" s="2303"/>
      <c r="G14" s="1401" t="s">
        <v>2075</v>
      </c>
      <c r="H14" s="900" t="s">
        <v>2077</v>
      </c>
      <c r="I14" s="1398">
        <v>25</v>
      </c>
      <c r="J14" s="1387">
        <v>43710</v>
      </c>
      <c r="K14" s="1387">
        <v>44185</v>
      </c>
      <c r="L14" s="1388">
        <f t="shared" si="1"/>
        <v>67.857142857142861</v>
      </c>
      <c r="M14" s="1378">
        <v>44135</v>
      </c>
      <c r="N14" s="1388">
        <f>(M14-K14)/7-L14</f>
        <v>-75</v>
      </c>
      <c r="O14" s="1389" t="str">
        <f t="shared" ca="1" si="3"/>
        <v>Alerta</v>
      </c>
      <c r="P14" s="1390">
        <v>25</v>
      </c>
      <c r="Q14" s="1391">
        <f>IF(P14/I14=1,1,+P14/I14)</f>
        <v>1</v>
      </c>
      <c r="R14" s="1390">
        <f>L14*Q14</f>
        <v>67.857142857142861</v>
      </c>
      <c r="S14" s="1390" t="e">
        <f>IF(#REF!&lt;=$T$8,R14,0)</f>
        <v>#REF!</v>
      </c>
      <c r="T14" s="1399"/>
      <c r="U14" s="1392" t="str">
        <f t="shared" si="4"/>
        <v>Cumple</v>
      </c>
      <c r="V14" s="1393" t="s">
        <v>2972</v>
      </c>
      <c r="W14" s="1385" t="s">
        <v>2971</v>
      </c>
      <c r="X14" s="1394"/>
    </row>
    <row r="15" spans="1:24" ht="114.75" x14ac:dyDescent="0.25">
      <c r="A15" s="2298"/>
      <c r="B15" s="2299"/>
      <c r="C15" s="2283"/>
      <c r="D15" s="2283"/>
      <c r="E15" s="2302"/>
      <c r="F15" s="2303"/>
      <c r="G15" s="1397" t="s">
        <v>2076</v>
      </c>
      <c r="H15" s="900" t="s">
        <v>2078</v>
      </c>
      <c r="I15" s="1398">
        <v>6</v>
      </c>
      <c r="J15" s="1402">
        <v>43344</v>
      </c>
      <c r="K15" s="1387">
        <v>44915</v>
      </c>
      <c r="L15" s="1388">
        <f t="shared" si="1"/>
        <v>224.42857142857142</v>
      </c>
      <c r="M15" s="1378">
        <v>44135</v>
      </c>
      <c r="N15" s="1388">
        <f>(M15-K15)/7-L15</f>
        <v>-335.85714285714283</v>
      </c>
      <c r="O15" s="1389" t="str">
        <f t="shared" ca="1" si="3"/>
        <v>En tiempo</v>
      </c>
      <c r="P15" s="1390">
        <v>6</v>
      </c>
      <c r="Q15" s="1391">
        <f t="shared" ref="Q15:Q18" si="5">IF(P15/I15=1,1,+P15/I15)</f>
        <v>1</v>
      </c>
      <c r="R15" s="1390"/>
      <c r="S15" s="1390"/>
      <c r="T15" s="1399"/>
      <c r="U15" s="1392" t="str">
        <f>IF(M15&lt;=K15,"Cumple","Incumple")</f>
        <v>Cumple</v>
      </c>
      <c r="V15" s="1393" t="s">
        <v>2613</v>
      </c>
      <c r="W15" s="1385" t="s">
        <v>2971</v>
      </c>
      <c r="X15" s="1394"/>
    </row>
    <row r="16" spans="1:24" ht="237" customHeight="1" x14ac:dyDescent="0.25">
      <c r="A16" s="2308">
        <v>3</v>
      </c>
      <c r="B16" s="2299" t="str">
        <f>'[13]Formulación PlanMejora'!A15</f>
        <v>Control_Interno</v>
      </c>
      <c r="C16" s="2283" t="str">
        <f>'[13]Formulación PlanMejora'!B15</f>
        <v>Auditoría Interna</v>
      </c>
      <c r="D16" s="2283" t="s">
        <v>2080</v>
      </c>
      <c r="E16" s="2283"/>
      <c r="F16" s="1397" t="s">
        <v>2080</v>
      </c>
      <c r="G16" s="1397" t="s">
        <v>2081</v>
      </c>
      <c r="H16" s="1397" t="s">
        <v>2082</v>
      </c>
      <c r="I16" s="1403">
        <v>3777</v>
      </c>
      <c r="J16" s="1402">
        <v>43473</v>
      </c>
      <c r="K16" s="1402">
        <v>44185</v>
      </c>
      <c r="L16" s="1388">
        <f t="shared" si="1"/>
        <v>101.71428571428571</v>
      </c>
      <c r="M16" s="1378">
        <v>44135</v>
      </c>
      <c r="N16" s="1388">
        <f t="shared" si="2"/>
        <v>-7.1428571428571388</v>
      </c>
      <c r="O16" s="1389" t="str">
        <f t="shared" ca="1" si="3"/>
        <v>Alerta</v>
      </c>
      <c r="P16" s="1404">
        <v>3777</v>
      </c>
      <c r="Q16" s="1391">
        <f>IF(P16/I16=1,1,+P16/I16)</f>
        <v>1</v>
      </c>
      <c r="R16" s="1390">
        <f>L16*Q16</f>
        <v>101.71428571428571</v>
      </c>
      <c r="S16" s="1390">
        <f>IF(K16&lt;=$T$8,R16,0)</f>
        <v>0</v>
      </c>
      <c r="T16" s="1387"/>
      <c r="U16" s="1392" t="str">
        <f>IF(M16&lt;=K16,"Cumple","Incumple")</f>
        <v>Cumple</v>
      </c>
      <c r="V16" s="1395" t="s">
        <v>2614</v>
      </c>
      <c r="W16" s="1385" t="s">
        <v>2971</v>
      </c>
      <c r="X16" s="1394"/>
    </row>
    <row r="17" spans="1:24" ht="156" customHeight="1" x14ac:dyDescent="0.25">
      <c r="A17" s="2309"/>
      <c r="B17" s="2299"/>
      <c r="C17" s="2283"/>
      <c r="D17" s="2283"/>
      <c r="E17" s="2283"/>
      <c r="F17" s="1405" t="s">
        <v>2080</v>
      </c>
      <c r="G17" s="1397" t="s">
        <v>2083</v>
      </c>
      <c r="H17" s="1397" t="s">
        <v>2084</v>
      </c>
      <c r="I17" s="1406">
        <v>1</v>
      </c>
      <c r="J17" s="1402">
        <v>43617</v>
      </c>
      <c r="K17" s="1402">
        <v>43644</v>
      </c>
      <c r="L17" s="1388">
        <f t="shared" si="1"/>
        <v>3.8571428571428572</v>
      </c>
      <c r="M17" s="1378">
        <v>44135</v>
      </c>
      <c r="N17" s="1388">
        <f t="shared" si="2"/>
        <v>70.142857142857139</v>
      </c>
      <c r="O17" s="1389" t="str">
        <f t="shared" ca="1" si="3"/>
        <v>Alerta</v>
      </c>
      <c r="P17" s="1404">
        <v>1</v>
      </c>
      <c r="Q17" s="1391">
        <f t="shared" si="5"/>
        <v>1</v>
      </c>
      <c r="R17" s="1390">
        <f>L17*Q17</f>
        <v>3.8571428571428572</v>
      </c>
      <c r="S17" s="1390">
        <f>IF(K17&lt;=$T$8,R17,0)</f>
        <v>0</v>
      </c>
      <c r="T17" s="1387"/>
      <c r="U17" s="1392" t="str">
        <f>IF(M17&lt;=K17,"Cumple","Incumple")</f>
        <v>Incumple</v>
      </c>
      <c r="V17" s="1395" t="s">
        <v>2615</v>
      </c>
      <c r="W17" s="1385" t="s">
        <v>2973</v>
      </c>
      <c r="X17" s="1407"/>
    </row>
    <row r="18" spans="1:24" ht="408.75" customHeight="1" x14ac:dyDescent="0.25">
      <c r="A18" s="1408">
        <v>4</v>
      </c>
      <c r="B18" s="1409"/>
      <c r="C18" s="1410"/>
      <c r="D18" s="1410" t="s">
        <v>2085</v>
      </c>
      <c r="E18" s="1410"/>
      <c r="F18" s="1405" t="s">
        <v>2086</v>
      </c>
      <c r="G18" s="1397" t="s">
        <v>2087</v>
      </c>
      <c r="H18" s="1397" t="s">
        <v>2088</v>
      </c>
      <c r="I18" s="1411">
        <v>1</v>
      </c>
      <c r="J18" s="1402">
        <v>43497</v>
      </c>
      <c r="K18" s="1402">
        <v>44185</v>
      </c>
      <c r="L18" s="1388">
        <f t="shared" si="1"/>
        <v>98.285714285714292</v>
      </c>
      <c r="M18" s="1378">
        <v>44135</v>
      </c>
      <c r="N18" s="1388">
        <f t="shared" si="2"/>
        <v>-7.142857142857153</v>
      </c>
      <c r="O18" s="1389" t="str">
        <f t="shared" ca="1" si="3"/>
        <v>Alerta</v>
      </c>
      <c r="P18" s="1412">
        <v>1</v>
      </c>
      <c r="Q18" s="1391">
        <f t="shared" si="5"/>
        <v>1</v>
      </c>
      <c r="R18" s="1390"/>
      <c r="S18" s="1390"/>
      <c r="T18" s="1413"/>
      <c r="U18" s="1392" t="str">
        <f t="shared" ref="U18" si="6">IF(M18&lt;=K18,"Cumple","Incumple")</f>
        <v>Cumple</v>
      </c>
      <c r="V18" s="1393" t="s">
        <v>2974</v>
      </c>
      <c r="W18" s="1385"/>
      <c r="X18" s="1407"/>
    </row>
    <row r="19" spans="1:24" ht="37.5" customHeight="1" thickBot="1" x14ac:dyDescent="0.3">
      <c r="A19" s="1414"/>
      <c r="B19" s="1415"/>
      <c r="C19" s="1416"/>
      <c r="D19" s="1416"/>
      <c r="E19" s="1416"/>
      <c r="F19" s="1416"/>
      <c r="G19" s="1417"/>
      <c r="H19" s="1418" t="s">
        <v>23</v>
      </c>
      <c r="I19" s="1419">
        <f>SUM(I10:I18)</f>
        <v>13230</v>
      </c>
      <c r="J19" s="1419"/>
      <c r="K19" s="1419"/>
      <c r="L19" s="1419"/>
      <c r="M19" s="2295" t="s">
        <v>22</v>
      </c>
      <c r="N19" s="2295"/>
      <c r="O19" s="1420"/>
      <c r="P19" s="1420">
        <f>SUM(P10:P18)</f>
        <v>8821</v>
      </c>
      <c r="Q19" s="1296">
        <f>AVERAGE(Q10:Q18)</f>
        <v>0.82969302872720829</v>
      </c>
      <c r="R19" s="1421"/>
      <c r="S19" s="1421"/>
      <c r="T19" s="1422"/>
      <c r="U19" s="1296">
        <f>(COUNTIF(U15:U18,"Cumple")*100%)/COUNTA(U15:U18)</f>
        <v>0.75</v>
      </c>
      <c r="V19" s="1423"/>
      <c r="W19" s="1423"/>
      <c r="X19" s="1424"/>
    </row>
  </sheetData>
  <mergeCells count="23">
    <mergeCell ref="M19:N19"/>
    <mergeCell ref="F11:F12"/>
    <mergeCell ref="A13:A15"/>
    <mergeCell ref="B13:B15"/>
    <mergeCell ref="C13:C15"/>
    <mergeCell ref="D13:D15"/>
    <mergeCell ref="E13:E15"/>
    <mergeCell ref="F13:F15"/>
    <mergeCell ref="A10:A12"/>
    <mergeCell ref="B10:B12"/>
    <mergeCell ref="C10:C12"/>
    <mergeCell ref="D10:D12"/>
    <mergeCell ref="E10:E12"/>
    <mergeCell ref="A16:A17"/>
    <mergeCell ref="B16:B17"/>
    <mergeCell ref="C16:C17"/>
    <mergeCell ref="D16:D17"/>
    <mergeCell ref="E16:E17"/>
    <mergeCell ref="A1:T6"/>
    <mergeCell ref="U1:X8"/>
    <mergeCell ref="A7:I7"/>
    <mergeCell ref="L7:T7"/>
    <mergeCell ref="A8:R8"/>
  </mergeCells>
  <conditionalFormatting sqref="Q9">
    <cfRule type="cellIs" dxfId="490" priority="23" stopIfTrue="1" operator="between">
      <formula>0.9</formula>
      <formula>1</formula>
    </cfRule>
    <cfRule type="cellIs" dxfId="489" priority="24" stopIfTrue="1" operator="between">
      <formula>0.5</formula>
      <formula>0.89</formula>
    </cfRule>
    <cfRule type="cellIs" dxfId="488" priority="25" stopIfTrue="1" operator="between">
      <formula>0.2</formula>
      <formula>0.49</formula>
    </cfRule>
    <cfRule type="cellIs" dxfId="487" priority="26" stopIfTrue="1" operator="between">
      <formula>0</formula>
      <formula>0.19</formula>
    </cfRule>
  </conditionalFormatting>
  <conditionalFormatting sqref="Q10:Q18">
    <cfRule type="cellIs" dxfId="486" priority="19" operator="between">
      <formula>0.19</formula>
      <formula>0</formula>
    </cfRule>
    <cfRule type="cellIs" dxfId="485" priority="20" operator="between">
      <formula>0.49</formula>
      <formula>0.2</formula>
    </cfRule>
    <cfRule type="cellIs" dxfId="484" priority="21" operator="between">
      <formula>0.89</formula>
      <formula>0.5</formula>
    </cfRule>
  </conditionalFormatting>
  <conditionalFormatting sqref="Q10:Q18">
    <cfRule type="cellIs" dxfId="483" priority="22" operator="between">
      <formula>1</formula>
      <formula>0.9</formula>
    </cfRule>
  </conditionalFormatting>
  <conditionalFormatting sqref="O10:O18">
    <cfRule type="containsText" dxfId="482" priority="13" operator="containsText" text="Alerta">
      <formula>NOT(ISERROR(SEARCH("Alerta",O10)))</formula>
    </cfRule>
    <cfRule type="containsText" dxfId="481" priority="14" operator="containsText" text="En tiempo">
      <formula>NOT(ISERROR(SEARCH("En tiempo",O10)))</formula>
    </cfRule>
  </conditionalFormatting>
  <conditionalFormatting sqref="U10:U18">
    <cfRule type="containsText" dxfId="480" priority="11" operator="containsText" text="Incumple">
      <formula>NOT(ISERROR(SEARCH("Incumple",U10)))</formula>
    </cfRule>
    <cfRule type="containsText" dxfId="479" priority="12" operator="containsText" text="Cumple">
      <formula>NOT(ISERROR(SEARCH("Cumple",U10)))</formula>
    </cfRule>
  </conditionalFormatting>
  <conditionalFormatting sqref="U19">
    <cfRule type="cellIs" dxfId="478" priority="8" operator="between">
      <formula>1</formula>
      <formula>0.9</formula>
    </cfRule>
  </conditionalFormatting>
  <conditionalFormatting sqref="U19">
    <cfRule type="cellIs" dxfId="477" priority="5" operator="between">
      <formula>0.19</formula>
      <formula>0</formula>
    </cfRule>
    <cfRule type="cellIs" dxfId="476" priority="6" operator="between">
      <formula>0.49</formula>
      <formula>0.2</formula>
    </cfRule>
    <cfRule type="cellIs" dxfId="475" priority="7" operator="between">
      <formula>0.89</formula>
      <formula>0.5</formula>
    </cfRule>
  </conditionalFormatting>
  <conditionalFormatting sqref="Q19">
    <cfRule type="cellIs" dxfId="474" priority="4" operator="between">
      <formula>1</formula>
      <formula>0.9</formula>
    </cfRule>
  </conditionalFormatting>
  <conditionalFormatting sqref="Q19">
    <cfRule type="cellIs" dxfId="473" priority="1" operator="between">
      <formula>0.19</formula>
      <formula>0</formula>
    </cfRule>
    <cfRule type="cellIs" dxfId="472" priority="2" operator="between">
      <formula>0.49</formula>
      <formula>0.2</formula>
    </cfRule>
    <cfRule type="cellIs" dxfId="471" priority="3" operator="between">
      <formula>0.89</formula>
      <formula>0.5</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filterMode="1">
    <tabColor rgb="FF00FFFF"/>
  </sheetPr>
  <dimension ref="A1:W153"/>
  <sheetViews>
    <sheetView showGridLines="0" topLeftCell="E1" zoomScale="80" zoomScaleNormal="80" workbookViewId="0">
      <pane ySplit="10" topLeftCell="A108" activePane="bottomLeft" state="frozen"/>
      <selection pane="bottomLeft" activeCell="F108" sqref="F108"/>
    </sheetView>
  </sheetViews>
  <sheetFormatPr baseColWidth="10" defaultColWidth="17" defaultRowHeight="12.75" x14ac:dyDescent="0.2"/>
  <cols>
    <col min="1" max="1" width="13" style="52" customWidth="1"/>
    <col min="2" max="2" width="153.28515625" style="52" customWidth="1"/>
    <col min="3" max="3" width="38.85546875" style="52" customWidth="1"/>
    <col min="4" max="4" width="34.42578125" style="52" customWidth="1"/>
    <col min="5" max="5" width="18" style="52" customWidth="1"/>
    <col min="6" max="6" width="43.28515625" style="52" customWidth="1"/>
    <col min="7" max="7" width="27.42578125" style="52" customWidth="1"/>
    <col min="8" max="9" width="17" style="52" customWidth="1"/>
    <col min="10" max="10" width="19.5703125" style="52" customWidth="1"/>
    <col min="11" max="11" width="17" style="52" customWidth="1"/>
    <col min="12" max="12" width="18.5703125" style="52" customWidth="1"/>
    <col min="13" max="13" width="18.28515625" style="52" customWidth="1"/>
    <col min="14" max="14" width="18.5703125" style="52" customWidth="1"/>
    <col min="15" max="15" width="19.28515625" style="52" customWidth="1"/>
    <col min="16" max="16" width="18.28515625" style="52" customWidth="1"/>
    <col min="17" max="18" width="17" style="52" customWidth="1"/>
    <col min="19" max="19" width="22.85546875" style="52" customWidth="1"/>
    <col min="20" max="20" width="116.85546875" style="628" customWidth="1"/>
    <col min="21" max="21" width="25.140625" style="52" customWidth="1"/>
    <col min="22" max="22" width="167.7109375" style="52" hidden="1" customWidth="1"/>
    <col min="23" max="23" width="31.42578125" style="52" customWidth="1"/>
    <col min="24" max="16384" width="17" style="52"/>
  </cols>
  <sheetData>
    <row r="1" spans="1:23" ht="36.75" customHeight="1" x14ac:dyDescent="0.2">
      <c r="A1" s="211"/>
      <c r="B1" s="1653" t="s">
        <v>2099</v>
      </c>
      <c r="C1" s="1654"/>
      <c r="D1" s="1654"/>
      <c r="E1" s="1654"/>
      <c r="F1" s="1654"/>
      <c r="G1" s="1654"/>
      <c r="H1" s="1654"/>
      <c r="I1" s="1654"/>
      <c r="J1" s="1654"/>
      <c r="K1" s="1654"/>
      <c r="L1" s="1654"/>
      <c r="M1" s="1654"/>
      <c r="N1" s="1654"/>
      <c r="O1" s="1654"/>
      <c r="P1" s="1654"/>
      <c r="Q1" s="1654"/>
      <c r="R1" s="1654"/>
      <c r="S1" s="1654"/>
      <c r="T1" s="1654"/>
      <c r="U1" s="1655"/>
      <c r="V1" s="909" t="s">
        <v>1710</v>
      </c>
      <c r="W1" s="910"/>
    </row>
    <row r="2" spans="1:23" ht="12.75" customHeight="1" x14ac:dyDescent="0.2">
      <c r="A2" s="211"/>
      <c r="B2" s="1656"/>
      <c r="C2" s="1657"/>
      <c r="D2" s="1657"/>
      <c r="E2" s="1657"/>
      <c r="F2" s="1657"/>
      <c r="G2" s="1657"/>
      <c r="H2" s="1657"/>
      <c r="I2" s="1657"/>
      <c r="J2" s="1657"/>
      <c r="K2" s="1657"/>
      <c r="L2" s="1657"/>
      <c r="M2" s="1657"/>
      <c r="N2" s="1657"/>
      <c r="O2" s="1657"/>
      <c r="P2" s="1657"/>
      <c r="Q2" s="1657"/>
      <c r="R2" s="1657"/>
      <c r="S2" s="1657"/>
      <c r="T2" s="1657"/>
      <c r="U2" s="1658"/>
      <c r="V2" s="911"/>
      <c r="W2" s="912"/>
    </row>
    <row r="3" spans="1:23" ht="12.75" customHeight="1" x14ac:dyDescent="0.2">
      <c r="A3" s="211"/>
      <c r="B3" s="1656"/>
      <c r="C3" s="1657"/>
      <c r="D3" s="1657"/>
      <c r="E3" s="1657"/>
      <c r="F3" s="1657"/>
      <c r="G3" s="1657"/>
      <c r="H3" s="1657"/>
      <c r="I3" s="1657"/>
      <c r="J3" s="1657"/>
      <c r="K3" s="1657"/>
      <c r="L3" s="1657"/>
      <c r="M3" s="1657"/>
      <c r="N3" s="1657"/>
      <c r="O3" s="1657"/>
      <c r="P3" s="1657"/>
      <c r="Q3" s="1657"/>
      <c r="R3" s="1657"/>
      <c r="S3" s="1657"/>
      <c r="T3" s="1657"/>
      <c r="U3" s="1658"/>
      <c r="V3" s="911"/>
      <c r="W3" s="912"/>
    </row>
    <row r="4" spans="1:23" ht="12.6" customHeight="1" x14ac:dyDescent="0.2">
      <c r="A4" s="210"/>
      <c r="B4" s="1659"/>
      <c r="C4" s="1660"/>
      <c r="D4" s="1660"/>
      <c r="E4" s="1660"/>
      <c r="F4" s="1660"/>
      <c r="G4" s="1660"/>
      <c r="H4" s="1660"/>
      <c r="I4" s="1660"/>
      <c r="J4" s="1660"/>
      <c r="K4" s="1660"/>
      <c r="L4" s="1660"/>
      <c r="M4" s="1660"/>
      <c r="N4" s="1660"/>
      <c r="O4" s="1660"/>
      <c r="P4" s="1660"/>
      <c r="Q4" s="1660"/>
      <c r="R4" s="1660"/>
      <c r="S4" s="1660"/>
      <c r="T4" s="1660"/>
      <c r="U4" s="1661"/>
      <c r="V4" s="911"/>
      <c r="W4" s="912"/>
    </row>
    <row r="5" spans="1:23" ht="13.5" customHeight="1" x14ac:dyDescent="0.2">
      <c r="A5" s="1687" t="s">
        <v>72</v>
      </c>
      <c r="B5" s="1688"/>
      <c r="C5" s="1688"/>
      <c r="D5" s="1688"/>
      <c r="E5" s="1688"/>
      <c r="F5" s="1688"/>
      <c r="G5" s="1688"/>
      <c r="H5" s="1688"/>
      <c r="I5" s="1689"/>
      <c r="J5" s="1690" t="s">
        <v>73</v>
      </c>
      <c r="K5" s="1691"/>
      <c r="L5" s="1691"/>
      <c r="M5" s="1691"/>
      <c r="N5" s="1691"/>
      <c r="O5" s="1691"/>
      <c r="P5" s="1692"/>
      <c r="Q5" s="1690" t="s">
        <v>74</v>
      </c>
      <c r="R5" s="1691"/>
      <c r="S5" s="1691"/>
      <c r="T5" s="1691"/>
      <c r="U5" s="1692"/>
      <c r="V5" s="911"/>
      <c r="W5" s="912"/>
    </row>
    <row r="6" spans="1:23" ht="12.75" customHeight="1" x14ac:dyDescent="0.2">
      <c r="A6" s="1693" t="s">
        <v>110</v>
      </c>
      <c r="B6" s="1694"/>
      <c r="C6" s="1694"/>
      <c r="D6" s="621"/>
      <c r="E6" s="621"/>
      <c r="F6" s="621"/>
      <c r="G6" s="621"/>
      <c r="H6" s="621"/>
      <c r="I6" s="621"/>
      <c r="J6" s="621"/>
      <c r="K6" s="621"/>
      <c r="L6" s="621"/>
      <c r="M6" s="621"/>
      <c r="N6" s="621"/>
      <c r="O6" s="621"/>
      <c r="P6" s="621"/>
      <c r="Q6" s="621"/>
      <c r="R6" s="621"/>
      <c r="S6" s="621"/>
      <c r="T6" s="630"/>
      <c r="U6" s="209"/>
      <c r="V6" s="911"/>
      <c r="W6" s="912"/>
    </row>
    <row r="7" spans="1:23" ht="13.5" customHeight="1" thickBot="1" x14ac:dyDescent="0.25">
      <c r="A7" s="636"/>
      <c r="B7" s="637"/>
      <c r="C7" s="637"/>
      <c r="D7" s="637"/>
      <c r="E7" s="637"/>
      <c r="F7" s="637"/>
      <c r="G7" s="637"/>
      <c r="H7" s="637"/>
      <c r="I7" s="637"/>
      <c r="J7" s="637"/>
      <c r="K7" s="637"/>
      <c r="L7" s="637"/>
      <c r="M7" s="637"/>
      <c r="N7" s="637"/>
      <c r="O7" s="637"/>
      <c r="P7" s="637"/>
      <c r="Q7" s="637"/>
      <c r="R7" s="637"/>
      <c r="S7" s="637"/>
      <c r="T7" s="208"/>
      <c r="U7" s="207"/>
      <c r="V7" s="913"/>
      <c r="W7" s="914"/>
    </row>
    <row r="8" spans="1:23" ht="23.45" customHeight="1" thickBot="1" x14ac:dyDescent="0.25">
      <c r="A8" s="206"/>
      <c r="B8" s="205" t="s">
        <v>75</v>
      </c>
      <c r="C8" s="204"/>
      <c r="D8" s="204"/>
      <c r="E8" s="204"/>
      <c r="F8" s="204"/>
      <c r="G8" s="204"/>
      <c r="H8" s="204"/>
      <c r="I8" s="204"/>
      <c r="J8" s="204"/>
      <c r="K8" s="204"/>
      <c r="L8" s="204"/>
      <c r="M8" s="204"/>
      <c r="N8" s="204"/>
      <c r="O8" s="204"/>
      <c r="P8" s="204"/>
      <c r="Q8" s="203">
        <v>43100</v>
      </c>
      <c r="R8" s="202"/>
      <c r="S8" s="201"/>
    </row>
    <row r="9" spans="1:23" ht="60" hidden="1" customHeight="1" x14ac:dyDescent="0.2">
      <c r="A9" s="1638" t="s">
        <v>0</v>
      </c>
      <c r="B9" s="1638" t="s">
        <v>76</v>
      </c>
      <c r="C9" s="1638" t="s">
        <v>77</v>
      </c>
      <c r="D9" s="1638" t="s">
        <v>78</v>
      </c>
      <c r="E9" s="1638" t="s">
        <v>708</v>
      </c>
      <c r="F9" s="1638" t="s">
        <v>80</v>
      </c>
      <c r="G9" s="1638" t="s">
        <v>81</v>
      </c>
      <c r="H9" s="1638" t="s">
        <v>55</v>
      </c>
      <c r="I9" s="1638" t="s">
        <v>83</v>
      </c>
      <c r="J9" s="1638" t="s">
        <v>84</v>
      </c>
      <c r="K9" s="1638" t="s">
        <v>52</v>
      </c>
      <c r="L9" s="1638" t="s">
        <v>86</v>
      </c>
      <c r="M9" s="1638" t="s">
        <v>87</v>
      </c>
      <c r="N9" s="1638" t="s">
        <v>88</v>
      </c>
      <c r="O9" s="1638" t="s">
        <v>89</v>
      </c>
      <c r="P9" s="1638" t="s">
        <v>90</v>
      </c>
      <c r="Q9" s="1668" t="s">
        <v>91</v>
      </c>
      <c r="R9" s="1669"/>
      <c r="S9" s="1638" t="s">
        <v>92</v>
      </c>
      <c r="T9" s="1646" t="s">
        <v>707</v>
      </c>
      <c r="U9" s="1646" t="s">
        <v>1</v>
      </c>
      <c r="V9" s="1646" t="s">
        <v>1464</v>
      </c>
      <c r="W9" s="1646" t="s">
        <v>44</v>
      </c>
    </row>
    <row r="10" spans="1:23" ht="8.25" hidden="1" customHeight="1" thickBot="1" x14ac:dyDescent="0.25">
      <c r="A10" s="1639"/>
      <c r="B10" s="1639"/>
      <c r="C10" s="1639"/>
      <c r="D10" s="1639"/>
      <c r="E10" s="1639"/>
      <c r="F10" s="1639"/>
      <c r="G10" s="1639"/>
      <c r="H10" s="1639"/>
      <c r="I10" s="1639"/>
      <c r="J10" s="1639"/>
      <c r="K10" s="1639"/>
      <c r="L10" s="1639"/>
      <c r="M10" s="1639"/>
      <c r="N10" s="1639"/>
      <c r="O10" s="1639"/>
      <c r="P10" s="1639"/>
      <c r="Q10" s="622" t="s">
        <v>93</v>
      </c>
      <c r="R10" s="622" t="s">
        <v>94</v>
      </c>
      <c r="S10" s="1639"/>
      <c r="T10" s="1646"/>
      <c r="U10" s="1646"/>
      <c r="V10" s="1646"/>
      <c r="W10" s="1646"/>
    </row>
    <row r="11" spans="1:23" ht="369" hidden="1" customHeight="1" thickBot="1" x14ac:dyDescent="0.25">
      <c r="A11" s="639">
        <v>1</v>
      </c>
      <c r="B11" s="113" t="s">
        <v>705</v>
      </c>
      <c r="C11" s="200" t="s">
        <v>700</v>
      </c>
      <c r="D11" s="200" t="s">
        <v>699</v>
      </c>
      <c r="E11" s="187">
        <v>1</v>
      </c>
      <c r="F11" s="200" t="s">
        <v>698</v>
      </c>
      <c r="G11" s="200" t="s">
        <v>697</v>
      </c>
      <c r="H11" s="116">
        <v>2</v>
      </c>
      <c r="I11" s="115">
        <v>42051</v>
      </c>
      <c r="J11" s="115">
        <v>42368</v>
      </c>
      <c r="K11" s="80">
        <f t="shared" ref="K11:K74" si="0">(J11-I11)/7</f>
        <v>45.285714285714285</v>
      </c>
      <c r="L11" s="107">
        <v>2</v>
      </c>
      <c r="M11" s="92">
        <f t="shared" ref="M11:M74" si="1">IF(L11/H11&gt;1,1,+L11/H11)</f>
        <v>1</v>
      </c>
      <c r="N11" s="199">
        <f t="shared" ref="N11:N74" si="2">K11*M11</f>
        <v>45.285714285714285</v>
      </c>
      <c r="O11" s="88">
        <f t="shared" ref="O11:O74" si="3">IF(J11&lt;=$Q$8,N11,0)</f>
        <v>45.285714285714285</v>
      </c>
      <c r="P11" s="88">
        <f t="shared" ref="P11:P74" si="4">IF($Q$8&gt;=J11,K11,0)</f>
        <v>45.285714285714285</v>
      </c>
      <c r="Q11" s="623"/>
      <c r="R11" s="623"/>
      <c r="S11" s="106"/>
      <c r="T11" s="114" t="s">
        <v>706</v>
      </c>
      <c r="U11" s="114" t="s">
        <v>685</v>
      </c>
      <c r="V11" s="638"/>
      <c r="W11" s="638"/>
    </row>
    <row r="12" spans="1:23" ht="218.25" hidden="1" customHeight="1" thickBot="1" x14ac:dyDescent="0.25">
      <c r="A12" s="639">
        <v>2</v>
      </c>
      <c r="B12" s="110" t="s">
        <v>705</v>
      </c>
      <c r="C12" s="174" t="s">
        <v>700</v>
      </c>
      <c r="D12" s="174" t="s">
        <v>699</v>
      </c>
      <c r="E12" s="198">
        <v>2</v>
      </c>
      <c r="F12" s="174" t="s">
        <v>704</v>
      </c>
      <c r="G12" s="174" t="s">
        <v>703</v>
      </c>
      <c r="H12" s="116">
        <v>2</v>
      </c>
      <c r="I12" s="115">
        <v>42051</v>
      </c>
      <c r="J12" s="115">
        <v>42368</v>
      </c>
      <c r="K12" s="80">
        <f t="shared" si="0"/>
        <v>45.285714285714285</v>
      </c>
      <c r="L12" s="107">
        <v>2</v>
      </c>
      <c r="M12" s="92">
        <f t="shared" si="1"/>
        <v>1</v>
      </c>
      <c r="N12" s="88">
        <f t="shared" si="2"/>
        <v>45.285714285714285</v>
      </c>
      <c r="O12" s="88">
        <f t="shared" si="3"/>
        <v>45.285714285714285</v>
      </c>
      <c r="P12" s="88">
        <f t="shared" si="4"/>
        <v>45.285714285714285</v>
      </c>
      <c r="Q12" s="623"/>
      <c r="R12" s="623"/>
      <c r="S12" s="106"/>
      <c r="T12" s="114" t="s">
        <v>702</v>
      </c>
      <c r="U12" s="114" t="s">
        <v>685</v>
      </c>
      <c r="V12" s="638"/>
      <c r="W12" s="638"/>
    </row>
    <row r="13" spans="1:23" ht="172.5" hidden="1" customHeight="1" thickBot="1" x14ac:dyDescent="0.25">
      <c r="A13" s="639">
        <v>3</v>
      </c>
      <c r="B13" s="110" t="s">
        <v>701</v>
      </c>
      <c r="C13" s="174" t="s">
        <v>700</v>
      </c>
      <c r="D13" s="197" t="s">
        <v>699</v>
      </c>
      <c r="E13" s="180">
        <v>3</v>
      </c>
      <c r="F13" s="194" t="s">
        <v>698</v>
      </c>
      <c r="G13" s="174" t="s">
        <v>697</v>
      </c>
      <c r="H13" s="116">
        <v>2</v>
      </c>
      <c r="I13" s="115">
        <v>42051</v>
      </c>
      <c r="J13" s="115">
        <v>42368</v>
      </c>
      <c r="K13" s="80">
        <f t="shared" si="0"/>
        <v>45.285714285714285</v>
      </c>
      <c r="L13" s="107">
        <v>2</v>
      </c>
      <c r="M13" s="92">
        <f t="shared" si="1"/>
        <v>1</v>
      </c>
      <c r="N13" s="88">
        <f t="shared" si="2"/>
        <v>45.285714285714285</v>
      </c>
      <c r="O13" s="88">
        <f t="shared" si="3"/>
        <v>45.285714285714285</v>
      </c>
      <c r="P13" s="88">
        <f t="shared" si="4"/>
        <v>45.285714285714285</v>
      </c>
      <c r="Q13" s="623"/>
      <c r="R13" s="623"/>
      <c r="S13" s="106"/>
      <c r="T13" s="114" t="s">
        <v>696</v>
      </c>
      <c r="U13" s="193" t="s">
        <v>685</v>
      </c>
      <c r="V13" s="638"/>
      <c r="W13" s="638"/>
    </row>
    <row r="14" spans="1:23" ht="218.25" hidden="1" customHeight="1" thickBot="1" x14ac:dyDescent="0.25">
      <c r="A14" s="639">
        <v>4</v>
      </c>
      <c r="B14" s="110" t="s">
        <v>691</v>
      </c>
      <c r="C14" s="178" t="s">
        <v>690</v>
      </c>
      <c r="D14" s="196" t="s">
        <v>695</v>
      </c>
      <c r="E14" s="180">
        <v>4</v>
      </c>
      <c r="F14" s="194" t="s">
        <v>694</v>
      </c>
      <c r="G14" s="174" t="s">
        <v>693</v>
      </c>
      <c r="H14" s="116">
        <v>100</v>
      </c>
      <c r="I14" s="115">
        <v>42051</v>
      </c>
      <c r="J14" s="115">
        <v>42368</v>
      </c>
      <c r="K14" s="80">
        <f t="shared" si="0"/>
        <v>45.285714285714285</v>
      </c>
      <c r="L14" s="107">
        <v>100</v>
      </c>
      <c r="M14" s="92">
        <f t="shared" si="1"/>
        <v>1</v>
      </c>
      <c r="N14" s="88">
        <f t="shared" si="2"/>
        <v>45.285714285714285</v>
      </c>
      <c r="O14" s="88">
        <f t="shared" si="3"/>
        <v>45.285714285714285</v>
      </c>
      <c r="P14" s="88">
        <f t="shared" si="4"/>
        <v>45.285714285714285</v>
      </c>
      <c r="Q14" s="623"/>
      <c r="R14" s="623"/>
      <c r="S14" s="106"/>
      <c r="T14" s="114" t="s">
        <v>692</v>
      </c>
      <c r="U14" s="193" t="s">
        <v>685</v>
      </c>
      <c r="V14" s="638"/>
      <c r="W14" s="638"/>
    </row>
    <row r="15" spans="1:23" ht="218.25" hidden="1" customHeight="1" thickBot="1" x14ac:dyDescent="0.25">
      <c r="A15" s="639">
        <v>5</v>
      </c>
      <c r="B15" s="110" t="s">
        <v>691</v>
      </c>
      <c r="C15" s="178" t="s">
        <v>690</v>
      </c>
      <c r="D15" s="181" t="s">
        <v>689</v>
      </c>
      <c r="E15" s="195">
        <v>5</v>
      </c>
      <c r="F15" s="194" t="s">
        <v>688</v>
      </c>
      <c r="G15" s="174" t="s">
        <v>687</v>
      </c>
      <c r="H15" s="116">
        <v>1</v>
      </c>
      <c r="I15" s="115">
        <v>42051</v>
      </c>
      <c r="J15" s="115">
        <v>42368</v>
      </c>
      <c r="K15" s="80">
        <f t="shared" si="0"/>
        <v>45.285714285714285</v>
      </c>
      <c r="L15" s="107">
        <v>1</v>
      </c>
      <c r="M15" s="92">
        <f t="shared" si="1"/>
        <v>1</v>
      </c>
      <c r="N15" s="88">
        <f t="shared" si="2"/>
        <v>45.285714285714285</v>
      </c>
      <c r="O15" s="88">
        <f t="shared" si="3"/>
        <v>45.285714285714285</v>
      </c>
      <c r="P15" s="88">
        <f t="shared" si="4"/>
        <v>45.285714285714285</v>
      </c>
      <c r="Q15" s="623"/>
      <c r="R15" s="623"/>
      <c r="S15" s="106"/>
      <c r="T15" s="114" t="s">
        <v>686</v>
      </c>
      <c r="U15" s="193" t="s">
        <v>685</v>
      </c>
      <c r="V15" s="638"/>
      <c r="W15" s="638"/>
    </row>
    <row r="16" spans="1:23" ht="218.25" hidden="1" customHeight="1" thickBot="1" x14ac:dyDescent="0.25">
      <c r="A16" s="639">
        <v>6</v>
      </c>
      <c r="B16" s="110" t="s">
        <v>684</v>
      </c>
      <c r="C16" s="174" t="s">
        <v>678</v>
      </c>
      <c r="D16" s="192" t="s">
        <v>683</v>
      </c>
      <c r="E16" s="191">
        <v>6</v>
      </c>
      <c r="F16" s="174" t="s">
        <v>682</v>
      </c>
      <c r="G16" s="174" t="s">
        <v>681</v>
      </c>
      <c r="H16" s="116">
        <v>100</v>
      </c>
      <c r="I16" s="115">
        <v>42051</v>
      </c>
      <c r="J16" s="115">
        <v>42368</v>
      </c>
      <c r="K16" s="80">
        <f t="shared" si="0"/>
        <v>45.285714285714285</v>
      </c>
      <c r="L16" s="107">
        <v>100</v>
      </c>
      <c r="M16" s="92">
        <f t="shared" si="1"/>
        <v>1</v>
      </c>
      <c r="N16" s="88">
        <f t="shared" si="2"/>
        <v>45.285714285714285</v>
      </c>
      <c r="O16" s="88">
        <f t="shared" si="3"/>
        <v>45.285714285714285</v>
      </c>
      <c r="P16" s="88">
        <f t="shared" si="4"/>
        <v>45.285714285714285</v>
      </c>
      <c r="Q16" s="623"/>
      <c r="R16" s="623"/>
      <c r="S16" s="106"/>
      <c r="T16" s="114" t="s">
        <v>680</v>
      </c>
      <c r="U16" s="114" t="s">
        <v>673</v>
      </c>
      <c r="V16" s="638"/>
      <c r="W16" s="638"/>
    </row>
    <row r="17" spans="1:23" ht="318" hidden="1" customHeight="1" thickBot="1" x14ac:dyDescent="0.25">
      <c r="A17" s="639">
        <v>7</v>
      </c>
      <c r="B17" s="110" t="s">
        <v>679</v>
      </c>
      <c r="C17" s="174" t="s">
        <v>678</v>
      </c>
      <c r="D17" s="174" t="s">
        <v>677</v>
      </c>
      <c r="E17" s="187">
        <v>7</v>
      </c>
      <c r="F17" s="174" t="s">
        <v>676</v>
      </c>
      <c r="G17" s="174" t="s">
        <v>675</v>
      </c>
      <c r="H17" s="116">
        <v>2</v>
      </c>
      <c r="I17" s="115">
        <v>42051</v>
      </c>
      <c r="J17" s="115">
        <v>42368</v>
      </c>
      <c r="K17" s="80">
        <f t="shared" si="0"/>
        <v>45.285714285714285</v>
      </c>
      <c r="L17" s="107">
        <v>2</v>
      </c>
      <c r="M17" s="92">
        <f t="shared" si="1"/>
        <v>1</v>
      </c>
      <c r="N17" s="88">
        <f t="shared" si="2"/>
        <v>45.285714285714285</v>
      </c>
      <c r="O17" s="88">
        <f t="shared" si="3"/>
        <v>45.285714285714285</v>
      </c>
      <c r="P17" s="88">
        <f t="shared" si="4"/>
        <v>45.285714285714285</v>
      </c>
      <c r="Q17" s="623"/>
      <c r="R17" s="623"/>
      <c r="S17" s="106"/>
      <c r="T17" s="114" t="s">
        <v>674</v>
      </c>
      <c r="U17" s="114" t="s">
        <v>673</v>
      </c>
      <c r="V17" s="638"/>
      <c r="W17" s="638"/>
    </row>
    <row r="18" spans="1:23" ht="195" hidden="1" customHeight="1" thickBot="1" x14ac:dyDescent="0.25">
      <c r="A18" s="639">
        <v>8</v>
      </c>
      <c r="B18" s="110" t="s">
        <v>672</v>
      </c>
      <c r="C18" s="174" t="s">
        <v>671</v>
      </c>
      <c r="D18" s="174" t="s">
        <v>670</v>
      </c>
      <c r="E18" s="187">
        <v>8</v>
      </c>
      <c r="F18" s="174" t="s">
        <v>669</v>
      </c>
      <c r="G18" s="110" t="s">
        <v>668</v>
      </c>
      <c r="H18" s="116">
        <v>100</v>
      </c>
      <c r="I18" s="115">
        <v>42051</v>
      </c>
      <c r="J18" s="115">
        <v>42368</v>
      </c>
      <c r="K18" s="80">
        <f t="shared" si="0"/>
        <v>45.285714285714285</v>
      </c>
      <c r="L18" s="107">
        <v>100</v>
      </c>
      <c r="M18" s="92">
        <f t="shared" si="1"/>
        <v>1</v>
      </c>
      <c r="N18" s="88">
        <f t="shared" si="2"/>
        <v>45.285714285714285</v>
      </c>
      <c r="O18" s="88">
        <f t="shared" si="3"/>
        <v>45.285714285714285</v>
      </c>
      <c r="P18" s="88">
        <f t="shared" si="4"/>
        <v>45.285714285714285</v>
      </c>
      <c r="Q18" s="623"/>
      <c r="R18" s="623"/>
      <c r="S18" s="106"/>
      <c r="T18" s="190" t="s">
        <v>667</v>
      </c>
      <c r="U18" s="114" t="s">
        <v>634</v>
      </c>
      <c r="V18" s="638"/>
      <c r="W18" s="638"/>
    </row>
    <row r="19" spans="1:23" ht="174" hidden="1" customHeight="1" thickBot="1" x14ac:dyDescent="0.25">
      <c r="A19" s="639">
        <v>9</v>
      </c>
      <c r="B19" s="110" t="s">
        <v>666</v>
      </c>
      <c r="C19" s="174" t="s">
        <v>665</v>
      </c>
      <c r="D19" s="174" t="s">
        <v>664</v>
      </c>
      <c r="E19" s="187">
        <v>9</v>
      </c>
      <c r="F19" s="174" t="s">
        <v>663</v>
      </c>
      <c r="G19" s="174" t="s">
        <v>662</v>
      </c>
      <c r="H19" s="116">
        <v>2</v>
      </c>
      <c r="I19" s="115">
        <v>42051</v>
      </c>
      <c r="J19" s="115">
        <v>42368</v>
      </c>
      <c r="K19" s="80">
        <f t="shared" si="0"/>
        <v>45.285714285714285</v>
      </c>
      <c r="L19" s="107">
        <v>2</v>
      </c>
      <c r="M19" s="92">
        <f t="shared" si="1"/>
        <v>1</v>
      </c>
      <c r="N19" s="88">
        <f t="shared" si="2"/>
        <v>45.285714285714285</v>
      </c>
      <c r="O19" s="88">
        <f t="shared" si="3"/>
        <v>45.285714285714285</v>
      </c>
      <c r="P19" s="88">
        <f t="shared" si="4"/>
        <v>45.285714285714285</v>
      </c>
      <c r="Q19" s="623"/>
      <c r="R19" s="623"/>
      <c r="S19" s="106"/>
      <c r="T19" s="189" t="s">
        <v>661</v>
      </c>
      <c r="U19" s="114" t="s">
        <v>634</v>
      </c>
      <c r="V19" s="638"/>
      <c r="W19" s="638"/>
    </row>
    <row r="20" spans="1:23" ht="228.75" hidden="1" customHeight="1" thickBot="1" x14ac:dyDescent="0.25">
      <c r="A20" s="639">
        <v>10</v>
      </c>
      <c r="B20" s="110" t="s">
        <v>660</v>
      </c>
      <c r="C20" s="174" t="s">
        <v>659</v>
      </c>
      <c r="D20" s="174" t="s">
        <v>658</v>
      </c>
      <c r="E20" s="187">
        <v>10</v>
      </c>
      <c r="F20" s="174" t="s">
        <v>657</v>
      </c>
      <c r="G20" s="174" t="s">
        <v>645</v>
      </c>
      <c r="H20" s="116">
        <v>1</v>
      </c>
      <c r="I20" s="115">
        <v>42051</v>
      </c>
      <c r="J20" s="115">
        <v>42154</v>
      </c>
      <c r="K20" s="80">
        <f t="shared" si="0"/>
        <v>14.714285714285714</v>
      </c>
      <c r="L20" s="107">
        <v>1</v>
      </c>
      <c r="M20" s="92">
        <f t="shared" si="1"/>
        <v>1</v>
      </c>
      <c r="N20" s="88">
        <f t="shared" si="2"/>
        <v>14.714285714285714</v>
      </c>
      <c r="O20" s="88">
        <f t="shared" si="3"/>
        <v>14.714285714285714</v>
      </c>
      <c r="P20" s="88">
        <f t="shared" si="4"/>
        <v>14.714285714285714</v>
      </c>
      <c r="Q20" s="623"/>
      <c r="R20" s="623"/>
      <c r="S20" s="106"/>
      <c r="T20" s="635" t="s">
        <v>656</v>
      </c>
      <c r="U20" s="114" t="s">
        <v>655</v>
      </c>
      <c r="V20" s="638"/>
      <c r="W20" s="638"/>
    </row>
    <row r="21" spans="1:23" ht="218.25" hidden="1" customHeight="1" thickBot="1" x14ac:dyDescent="0.25">
      <c r="A21" s="639">
        <v>11</v>
      </c>
      <c r="B21" s="110" t="s">
        <v>654</v>
      </c>
      <c r="C21" s="174" t="s">
        <v>653</v>
      </c>
      <c r="D21" s="174" t="s">
        <v>652</v>
      </c>
      <c r="E21" s="187">
        <v>11</v>
      </c>
      <c r="F21" s="174" t="s">
        <v>651</v>
      </c>
      <c r="G21" s="174" t="s">
        <v>645</v>
      </c>
      <c r="H21" s="116">
        <v>1</v>
      </c>
      <c r="I21" s="115">
        <v>42051</v>
      </c>
      <c r="J21" s="115">
        <v>42215</v>
      </c>
      <c r="K21" s="80">
        <f t="shared" si="0"/>
        <v>23.428571428571427</v>
      </c>
      <c r="L21" s="107">
        <v>1</v>
      </c>
      <c r="M21" s="92">
        <f t="shared" si="1"/>
        <v>1</v>
      </c>
      <c r="N21" s="88">
        <f t="shared" si="2"/>
        <v>23.428571428571427</v>
      </c>
      <c r="O21" s="88">
        <f t="shared" si="3"/>
        <v>23.428571428571427</v>
      </c>
      <c r="P21" s="88">
        <f t="shared" si="4"/>
        <v>23.428571428571427</v>
      </c>
      <c r="Q21" s="623"/>
      <c r="R21" s="623"/>
      <c r="S21" s="106"/>
      <c r="T21" s="114" t="s">
        <v>650</v>
      </c>
      <c r="U21" s="114" t="s">
        <v>634</v>
      </c>
      <c r="V21" s="638"/>
      <c r="W21" s="638"/>
    </row>
    <row r="22" spans="1:23" ht="218.25" hidden="1" customHeight="1" thickBot="1" x14ac:dyDescent="0.25">
      <c r="A22" s="639">
        <v>12</v>
      </c>
      <c r="B22" s="110" t="s">
        <v>649</v>
      </c>
      <c r="C22" s="174" t="s">
        <v>648</v>
      </c>
      <c r="D22" s="174" t="s">
        <v>647</v>
      </c>
      <c r="E22" s="187">
        <v>12</v>
      </c>
      <c r="F22" s="174" t="s">
        <v>646</v>
      </c>
      <c r="G22" s="174" t="s">
        <v>645</v>
      </c>
      <c r="H22" s="116">
        <v>1</v>
      </c>
      <c r="I22" s="115">
        <v>42051</v>
      </c>
      <c r="J22" s="115">
        <v>42215</v>
      </c>
      <c r="K22" s="80">
        <f t="shared" si="0"/>
        <v>23.428571428571427</v>
      </c>
      <c r="L22" s="107">
        <v>1</v>
      </c>
      <c r="M22" s="92">
        <f t="shared" si="1"/>
        <v>1</v>
      </c>
      <c r="N22" s="88">
        <f t="shared" si="2"/>
        <v>23.428571428571427</v>
      </c>
      <c r="O22" s="88">
        <f t="shared" si="3"/>
        <v>23.428571428571427</v>
      </c>
      <c r="P22" s="88">
        <f t="shared" si="4"/>
        <v>23.428571428571427</v>
      </c>
      <c r="Q22" s="623"/>
      <c r="R22" s="623"/>
      <c r="S22" s="106"/>
      <c r="T22" s="114" t="s">
        <v>644</v>
      </c>
      <c r="U22" s="114" t="s">
        <v>634</v>
      </c>
      <c r="V22" s="638"/>
      <c r="W22" s="638"/>
    </row>
    <row r="23" spans="1:23" ht="218.25" hidden="1" customHeight="1" thickBot="1" x14ac:dyDescent="0.25">
      <c r="A23" s="639">
        <v>13</v>
      </c>
      <c r="B23" s="110" t="s">
        <v>640</v>
      </c>
      <c r="C23" s="174" t="s">
        <v>639</v>
      </c>
      <c r="D23" s="174" t="s">
        <v>638</v>
      </c>
      <c r="E23" s="187">
        <v>13</v>
      </c>
      <c r="F23" s="174" t="s">
        <v>643</v>
      </c>
      <c r="G23" s="110" t="s">
        <v>642</v>
      </c>
      <c r="H23" s="116">
        <v>100</v>
      </c>
      <c r="I23" s="115">
        <v>42051</v>
      </c>
      <c r="J23" s="115">
        <v>42063</v>
      </c>
      <c r="K23" s="80">
        <f t="shared" si="0"/>
        <v>1.7142857142857142</v>
      </c>
      <c r="L23" s="107">
        <v>100</v>
      </c>
      <c r="M23" s="92">
        <f t="shared" si="1"/>
        <v>1</v>
      </c>
      <c r="N23" s="88">
        <f t="shared" si="2"/>
        <v>1.7142857142857142</v>
      </c>
      <c r="O23" s="88">
        <f t="shared" si="3"/>
        <v>1.7142857142857142</v>
      </c>
      <c r="P23" s="88">
        <f t="shared" si="4"/>
        <v>1.7142857142857142</v>
      </c>
      <c r="Q23" s="623"/>
      <c r="R23" s="623"/>
      <c r="S23" s="106"/>
      <c r="T23" s="635" t="s">
        <v>641</v>
      </c>
      <c r="U23" s="114" t="s">
        <v>634</v>
      </c>
      <c r="V23" s="638"/>
      <c r="W23" s="638"/>
    </row>
    <row r="24" spans="1:23" ht="218.25" hidden="1" customHeight="1" thickBot="1" x14ac:dyDescent="0.25">
      <c r="A24" s="639">
        <v>14</v>
      </c>
      <c r="B24" s="110" t="s">
        <v>640</v>
      </c>
      <c r="C24" s="174" t="s">
        <v>639</v>
      </c>
      <c r="D24" s="174" t="s">
        <v>638</v>
      </c>
      <c r="E24" s="187">
        <v>14</v>
      </c>
      <c r="F24" s="174" t="s">
        <v>637</v>
      </c>
      <c r="G24" s="110" t="s">
        <v>636</v>
      </c>
      <c r="H24" s="116">
        <v>1</v>
      </c>
      <c r="I24" s="115">
        <v>42051</v>
      </c>
      <c r="J24" s="115">
        <v>42063</v>
      </c>
      <c r="K24" s="80">
        <f t="shared" si="0"/>
        <v>1.7142857142857142</v>
      </c>
      <c r="L24" s="107">
        <v>1</v>
      </c>
      <c r="M24" s="92">
        <f t="shared" si="1"/>
        <v>1</v>
      </c>
      <c r="N24" s="88">
        <f t="shared" si="2"/>
        <v>1.7142857142857142</v>
      </c>
      <c r="O24" s="88">
        <f t="shared" si="3"/>
        <v>1.7142857142857142</v>
      </c>
      <c r="P24" s="88">
        <f t="shared" si="4"/>
        <v>1.7142857142857142</v>
      </c>
      <c r="Q24" s="623"/>
      <c r="R24" s="623"/>
      <c r="S24" s="106"/>
      <c r="T24" s="635" t="s">
        <v>635</v>
      </c>
      <c r="U24" s="114" t="s">
        <v>634</v>
      </c>
      <c r="V24" s="638"/>
      <c r="W24" s="638"/>
    </row>
    <row r="25" spans="1:23" ht="218.25" hidden="1" customHeight="1" thickBot="1" x14ac:dyDescent="0.25">
      <c r="A25" s="639">
        <v>15</v>
      </c>
      <c r="B25" s="110" t="s">
        <v>633</v>
      </c>
      <c r="C25" s="174" t="s">
        <v>632</v>
      </c>
      <c r="D25" s="174" t="s">
        <v>631</v>
      </c>
      <c r="E25" s="187">
        <v>15</v>
      </c>
      <c r="F25" s="174" t="s">
        <v>630</v>
      </c>
      <c r="G25" s="110" t="s">
        <v>629</v>
      </c>
      <c r="H25" s="116">
        <v>1</v>
      </c>
      <c r="I25" s="115">
        <v>42051</v>
      </c>
      <c r="J25" s="115">
        <v>42185</v>
      </c>
      <c r="K25" s="80">
        <f t="shared" si="0"/>
        <v>19.142857142857142</v>
      </c>
      <c r="L25" s="107">
        <v>1</v>
      </c>
      <c r="M25" s="92">
        <f t="shared" si="1"/>
        <v>1</v>
      </c>
      <c r="N25" s="88">
        <f t="shared" si="2"/>
        <v>19.142857142857142</v>
      </c>
      <c r="O25" s="88">
        <f t="shared" si="3"/>
        <v>19.142857142857142</v>
      </c>
      <c r="P25" s="88">
        <f t="shared" si="4"/>
        <v>19.142857142857142</v>
      </c>
      <c r="Q25" s="623"/>
      <c r="R25" s="623"/>
      <c r="S25" s="106"/>
      <c r="T25" s="114" t="s">
        <v>628</v>
      </c>
      <c r="U25" s="114" t="s">
        <v>623</v>
      </c>
      <c r="V25" s="638"/>
      <c r="W25" s="638"/>
    </row>
    <row r="26" spans="1:23" ht="218.25" hidden="1" customHeight="1" thickBot="1" x14ac:dyDescent="0.25">
      <c r="A26" s="639">
        <v>16</v>
      </c>
      <c r="B26" s="110" t="s">
        <v>619</v>
      </c>
      <c r="C26" s="174" t="s">
        <v>618</v>
      </c>
      <c r="D26" s="174" t="s">
        <v>627</v>
      </c>
      <c r="E26" s="187">
        <v>16</v>
      </c>
      <c r="F26" s="174" t="s">
        <v>626</v>
      </c>
      <c r="G26" s="110" t="s">
        <v>625</v>
      </c>
      <c r="H26" s="116">
        <v>1</v>
      </c>
      <c r="I26" s="115">
        <v>42051</v>
      </c>
      <c r="J26" s="115">
        <v>42093</v>
      </c>
      <c r="K26" s="80">
        <f t="shared" si="0"/>
        <v>6</v>
      </c>
      <c r="L26" s="107">
        <v>1</v>
      </c>
      <c r="M26" s="92">
        <f t="shared" si="1"/>
        <v>1</v>
      </c>
      <c r="N26" s="88">
        <f t="shared" si="2"/>
        <v>6</v>
      </c>
      <c r="O26" s="88">
        <f t="shared" si="3"/>
        <v>6</v>
      </c>
      <c r="P26" s="88">
        <f t="shared" si="4"/>
        <v>6</v>
      </c>
      <c r="Q26" s="623"/>
      <c r="R26" s="623"/>
      <c r="S26" s="106"/>
      <c r="T26" s="114" t="s">
        <v>624</v>
      </c>
      <c r="U26" s="114" t="s">
        <v>623</v>
      </c>
      <c r="V26" s="638"/>
      <c r="W26" s="638"/>
    </row>
    <row r="27" spans="1:23" ht="278.25" hidden="1" customHeight="1" thickBot="1" x14ac:dyDescent="0.25">
      <c r="A27" s="639">
        <v>17</v>
      </c>
      <c r="B27" s="110" t="s">
        <v>619</v>
      </c>
      <c r="C27" s="174" t="s">
        <v>618</v>
      </c>
      <c r="D27" s="174" t="s">
        <v>617</v>
      </c>
      <c r="E27" s="187">
        <v>17</v>
      </c>
      <c r="F27" s="174" t="s">
        <v>622</v>
      </c>
      <c r="G27" s="110" t="s">
        <v>621</v>
      </c>
      <c r="H27" s="116">
        <v>100</v>
      </c>
      <c r="I27" s="115">
        <v>42051</v>
      </c>
      <c r="J27" s="115">
        <v>42368</v>
      </c>
      <c r="K27" s="80">
        <f t="shared" si="0"/>
        <v>45.285714285714285</v>
      </c>
      <c r="L27" s="107">
        <v>100</v>
      </c>
      <c r="M27" s="92">
        <f t="shared" si="1"/>
        <v>1</v>
      </c>
      <c r="N27" s="88">
        <f t="shared" si="2"/>
        <v>45.285714285714285</v>
      </c>
      <c r="O27" s="88">
        <f t="shared" si="3"/>
        <v>45.285714285714285</v>
      </c>
      <c r="P27" s="88">
        <f t="shared" si="4"/>
        <v>45.285714285714285</v>
      </c>
      <c r="Q27" s="623"/>
      <c r="R27" s="623"/>
      <c r="S27" s="106"/>
      <c r="T27" s="114" t="s">
        <v>620</v>
      </c>
      <c r="U27" s="184" t="s">
        <v>609</v>
      </c>
      <c r="V27" s="638"/>
      <c r="W27" s="638"/>
    </row>
    <row r="28" spans="1:23" ht="282" hidden="1" customHeight="1" thickBot="1" x14ac:dyDescent="0.25">
      <c r="A28" s="639">
        <v>18</v>
      </c>
      <c r="B28" s="110" t="s">
        <v>619</v>
      </c>
      <c r="C28" s="174" t="s">
        <v>618</v>
      </c>
      <c r="D28" s="174" t="s">
        <v>617</v>
      </c>
      <c r="E28" s="187">
        <v>18</v>
      </c>
      <c r="F28" s="174" t="s">
        <v>616</v>
      </c>
      <c r="G28" s="110" t="s">
        <v>615</v>
      </c>
      <c r="H28" s="116">
        <v>3</v>
      </c>
      <c r="I28" s="115">
        <v>42051</v>
      </c>
      <c r="J28" s="115">
        <v>42368</v>
      </c>
      <c r="K28" s="80">
        <f t="shared" si="0"/>
        <v>45.285714285714285</v>
      </c>
      <c r="L28" s="107">
        <v>3</v>
      </c>
      <c r="M28" s="92">
        <f t="shared" si="1"/>
        <v>1</v>
      </c>
      <c r="N28" s="88">
        <f t="shared" si="2"/>
        <v>45.285714285714285</v>
      </c>
      <c r="O28" s="88">
        <f t="shared" si="3"/>
        <v>45.285714285714285</v>
      </c>
      <c r="P28" s="88">
        <f t="shared" si="4"/>
        <v>45.285714285714285</v>
      </c>
      <c r="Q28" s="623"/>
      <c r="R28" s="623"/>
      <c r="S28" s="106"/>
      <c r="T28" s="114" t="s">
        <v>614</v>
      </c>
      <c r="U28" s="114" t="s">
        <v>613</v>
      </c>
      <c r="V28" s="638"/>
      <c r="W28" s="638"/>
    </row>
    <row r="29" spans="1:23" ht="332.45" hidden="1" customHeight="1" thickBot="1" x14ac:dyDescent="0.25">
      <c r="A29" s="639">
        <v>19</v>
      </c>
      <c r="B29" s="110" t="s">
        <v>1484</v>
      </c>
      <c r="C29" s="174" t="s">
        <v>594</v>
      </c>
      <c r="D29" s="110" t="s">
        <v>581</v>
      </c>
      <c r="E29" s="112">
        <v>19</v>
      </c>
      <c r="F29" s="136" t="s">
        <v>612</v>
      </c>
      <c r="G29" s="110" t="s">
        <v>611</v>
      </c>
      <c r="H29" s="116">
        <v>1</v>
      </c>
      <c r="I29" s="115">
        <v>42051</v>
      </c>
      <c r="J29" s="115">
        <v>42185</v>
      </c>
      <c r="K29" s="80">
        <f t="shared" si="0"/>
        <v>19.142857142857142</v>
      </c>
      <c r="L29" s="107">
        <v>1</v>
      </c>
      <c r="M29" s="92">
        <f t="shared" si="1"/>
        <v>1</v>
      </c>
      <c r="N29" s="88">
        <f t="shared" si="2"/>
        <v>19.142857142857142</v>
      </c>
      <c r="O29" s="88">
        <f t="shared" si="3"/>
        <v>19.142857142857142</v>
      </c>
      <c r="P29" s="88">
        <f t="shared" si="4"/>
        <v>19.142857142857142</v>
      </c>
      <c r="Q29" s="623"/>
      <c r="R29" s="623"/>
      <c r="S29" s="106"/>
      <c r="T29" s="114" t="s">
        <v>610</v>
      </c>
      <c r="U29" s="188" t="s">
        <v>609</v>
      </c>
      <c r="V29" s="638"/>
      <c r="W29" s="638"/>
    </row>
    <row r="30" spans="1:23" ht="323.25" hidden="1" customHeight="1" thickBot="1" x14ac:dyDescent="0.25">
      <c r="A30" s="639">
        <v>20</v>
      </c>
      <c r="B30" s="110" t="s">
        <v>1485</v>
      </c>
      <c r="C30" s="174" t="s">
        <v>594</v>
      </c>
      <c r="D30" s="110" t="s">
        <v>581</v>
      </c>
      <c r="E30" s="112">
        <v>20</v>
      </c>
      <c r="F30" s="136" t="s">
        <v>608</v>
      </c>
      <c r="G30" s="110" t="s">
        <v>607</v>
      </c>
      <c r="H30" s="116">
        <v>1</v>
      </c>
      <c r="I30" s="115">
        <v>42051</v>
      </c>
      <c r="J30" s="115">
        <v>42185</v>
      </c>
      <c r="K30" s="80">
        <f t="shared" si="0"/>
        <v>19.142857142857142</v>
      </c>
      <c r="L30" s="107">
        <v>1</v>
      </c>
      <c r="M30" s="92">
        <f t="shared" si="1"/>
        <v>1</v>
      </c>
      <c r="N30" s="88">
        <f t="shared" si="2"/>
        <v>19.142857142857142</v>
      </c>
      <c r="O30" s="88">
        <f t="shared" si="3"/>
        <v>19.142857142857142</v>
      </c>
      <c r="P30" s="88">
        <f t="shared" si="4"/>
        <v>19.142857142857142</v>
      </c>
      <c r="Q30" s="623"/>
      <c r="R30" s="623"/>
      <c r="S30" s="106"/>
      <c r="T30" s="114" t="s">
        <v>606</v>
      </c>
      <c r="U30" s="188" t="s">
        <v>588</v>
      </c>
      <c r="V30" s="638"/>
      <c r="W30" s="638"/>
    </row>
    <row r="31" spans="1:23" ht="333.6" hidden="1" customHeight="1" thickBot="1" x14ac:dyDescent="0.25">
      <c r="A31" s="639">
        <v>21</v>
      </c>
      <c r="B31" s="110" t="s">
        <v>1485</v>
      </c>
      <c r="C31" s="174" t="s">
        <v>594</v>
      </c>
      <c r="D31" s="110" t="s">
        <v>581</v>
      </c>
      <c r="E31" s="112">
        <v>21</v>
      </c>
      <c r="F31" s="136" t="s">
        <v>605</v>
      </c>
      <c r="G31" s="110" t="s">
        <v>604</v>
      </c>
      <c r="H31" s="116">
        <v>1</v>
      </c>
      <c r="I31" s="115">
        <v>42051</v>
      </c>
      <c r="J31" s="115">
        <v>42185</v>
      </c>
      <c r="K31" s="80">
        <f t="shared" si="0"/>
        <v>19.142857142857142</v>
      </c>
      <c r="L31" s="107">
        <v>1</v>
      </c>
      <c r="M31" s="92">
        <f t="shared" si="1"/>
        <v>1</v>
      </c>
      <c r="N31" s="88">
        <f t="shared" si="2"/>
        <v>19.142857142857142</v>
      </c>
      <c r="O31" s="88">
        <f t="shared" si="3"/>
        <v>19.142857142857142</v>
      </c>
      <c r="P31" s="88">
        <f t="shared" si="4"/>
        <v>19.142857142857142</v>
      </c>
      <c r="Q31" s="623"/>
      <c r="R31" s="623"/>
      <c r="S31" s="106"/>
      <c r="T31" s="114" t="s">
        <v>603</v>
      </c>
      <c r="U31" s="188" t="s">
        <v>588</v>
      </c>
      <c r="V31" s="638"/>
      <c r="W31" s="638"/>
    </row>
    <row r="32" spans="1:23" ht="313.5" hidden="1" customHeight="1" thickBot="1" x14ac:dyDescent="0.25">
      <c r="A32" s="639">
        <v>22</v>
      </c>
      <c r="B32" s="110" t="s">
        <v>1485</v>
      </c>
      <c r="C32" s="174" t="s">
        <v>594</v>
      </c>
      <c r="D32" s="110" t="s">
        <v>581</v>
      </c>
      <c r="E32" s="112">
        <v>22</v>
      </c>
      <c r="F32" s="136" t="s">
        <v>602</v>
      </c>
      <c r="G32" s="110" t="s">
        <v>601</v>
      </c>
      <c r="H32" s="116">
        <v>3</v>
      </c>
      <c r="I32" s="115">
        <v>42051</v>
      </c>
      <c r="J32" s="115">
        <v>42185</v>
      </c>
      <c r="K32" s="80">
        <f t="shared" si="0"/>
        <v>19.142857142857142</v>
      </c>
      <c r="L32" s="107">
        <v>3</v>
      </c>
      <c r="M32" s="92">
        <f t="shared" si="1"/>
        <v>1</v>
      </c>
      <c r="N32" s="88">
        <f t="shared" si="2"/>
        <v>19.142857142857142</v>
      </c>
      <c r="O32" s="88">
        <f t="shared" si="3"/>
        <v>19.142857142857142</v>
      </c>
      <c r="P32" s="88">
        <f t="shared" si="4"/>
        <v>19.142857142857142</v>
      </c>
      <c r="Q32" s="623"/>
      <c r="R32" s="623"/>
      <c r="S32" s="106"/>
      <c r="T32" s="114" t="s">
        <v>600</v>
      </c>
      <c r="U32" s="188" t="s">
        <v>588</v>
      </c>
      <c r="V32" s="638"/>
      <c r="W32" s="638"/>
    </row>
    <row r="33" spans="1:23" ht="270" hidden="1" customHeight="1" thickBot="1" x14ac:dyDescent="0.25">
      <c r="A33" s="639">
        <v>23</v>
      </c>
      <c r="B33" s="110" t="s">
        <v>599</v>
      </c>
      <c r="C33" s="174" t="s">
        <v>594</v>
      </c>
      <c r="D33" s="110" t="s">
        <v>581</v>
      </c>
      <c r="E33" s="112">
        <v>23</v>
      </c>
      <c r="F33" s="136" t="s">
        <v>598</v>
      </c>
      <c r="G33" s="110" t="s">
        <v>597</v>
      </c>
      <c r="H33" s="116">
        <v>5</v>
      </c>
      <c r="I33" s="115">
        <v>42051</v>
      </c>
      <c r="J33" s="115">
        <v>42185</v>
      </c>
      <c r="K33" s="80">
        <f t="shared" si="0"/>
        <v>19.142857142857142</v>
      </c>
      <c r="L33" s="107">
        <v>5</v>
      </c>
      <c r="M33" s="92">
        <f t="shared" si="1"/>
        <v>1</v>
      </c>
      <c r="N33" s="88">
        <f t="shared" si="2"/>
        <v>19.142857142857142</v>
      </c>
      <c r="O33" s="88">
        <f t="shared" si="3"/>
        <v>19.142857142857142</v>
      </c>
      <c r="P33" s="88">
        <f t="shared" si="4"/>
        <v>19.142857142857142</v>
      </c>
      <c r="Q33" s="623"/>
      <c r="R33" s="623"/>
      <c r="S33" s="106"/>
      <c r="T33" s="114" t="s">
        <v>596</v>
      </c>
      <c r="U33" s="188" t="s">
        <v>588</v>
      </c>
      <c r="V33" s="638"/>
      <c r="W33" s="638"/>
    </row>
    <row r="34" spans="1:23" ht="324" hidden="1" customHeight="1" thickBot="1" x14ac:dyDescent="0.25">
      <c r="A34" s="639">
        <v>24</v>
      </c>
      <c r="B34" s="110" t="s">
        <v>595</v>
      </c>
      <c r="C34" s="174" t="s">
        <v>594</v>
      </c>
      <c r="D34" s="110" t="s">
        <v>581</v>
      </c>
      <c r="E34" s="112">
        <v>24</v>
      </c>
      <c r="F34" s="136" t="s">
        <v>593</v>
      </c>
      <c r="G34" s="110" t="s">
        <v>592</v>
      </c>
      <c r="H34" s="116">
        <v>100</v>
      </c>
      <c r="I34" s="115">
        <v>42051</v>
      </c>
      <c r="J34" s="115">
        <v>42185</v>
      </c>
      <c r="K34" s="80">
        <f t="shared" si="0"/>
        <v>19.142857142857142</v>
      </c>
      <c r="L34" s="107">
        <v>100</v>
      </c>
      <c r="M34" s="92">
        <f t="shared" si="1"/>
        <v>1</v>
      </c>
      <c r="N34" s="88">
        <f t="shared" si="2"/>
        <v>19.142857142857142</v>
      </c>
      <c r="O34" s="88">
        <f t="shared" si="3"/>
        <v>19.142857142857142</v>
      </c>
      <c r="P34" s="88">
        <f t="shared" si="4"/>
        <v>19.142857142857142</v>
      </c>
      <c r="Q34" s="623"/>
      <c r="R34" s="623"/>
      <c r="S34" s="106"/>
      <c r="T34" s="114" t="s">
        <v>591</v>
      </c>
      <c r="U34" s="188" t="s">
        <v>588</v>
      </c>
      <c r="V34" s="638"/>
      <c r="W34" s="638"/>
    </row>
    <row r="35" spans="1:23" ht="294" hidden="1" customHeight="1" thickBot="1" x14ac:dyDescent="0.25">
      <c r="A35" s="639">
        <v>25</v>
      </c>
      <c r="B35" s="110" t="s">
        <v>583</v>
      </c>
      <c r="C35" s="174" t="s">
        <v>582</v>
      </c>
      <c r="D35" s="110" t="s">
        <v>581</v>
      </c>
      <c r="E35" s="112">
        <v>25</v>
      </c>
      <c r="F35" s="110" t="s">
        <v>590</v>
      </c>
      <c r="G35" s="110" t="s">
        <v>253</v>
      </c>
      <c r="H35" s="116">
        <v>1</v>
      </c>
      <c r="I35" s="115">
        <v>42051</v>
      </c>
      <c r="J35" s="115">
        <v>42185</v>
      </c>
      <c r="K35" s="80">
        <f t="shared" si="0"/>
        <v>19.142857142857142</v>
      </c>
      <c r="L35" s="107">
        <v>1</v>
      </c>
      <c r="M35" s="92">
        <f t="shared" si="1"/>
        <v>1</v>
      </c>
      <c r="N35" s="88">
        <f t="shared" si="2"/>
        <v>19.142857142857142</v>
      </c>
      <c r="O35" s="88">
        <f t="shared" si="3"/>
        <v>19.142857142857142</v>
      </c>
      <c r="P35" s="88">
        <f t="shared" si="4"/>
        <v>19.142857142857142</v>
      </c>
      <c r="Q35" s="623"/>
      <c r="R35" s="623"/>
      <c r="S35" s="106"/>
      <c r="T35" s="114" t="s">
        <v>589</v>
      </c>
      <c r="U35" s="114" t="s">
        <v>588</v>
      </c>
      <c r="V35" s="638"/>
      <c r="W35" s="638"/>
    </row>
    <row r="36" spans="1:23" ht="288" hidden="1" customHeight="1" thickBot="1" x14ac:dyDescent="0.25">
      <c r="A36" s="639">
        <v>26</v>
      </c>
      <c r="B36" s="110" t="s">
        <v>587</v>
      </c>
      <c r="C36" s="174" t="s">
        <v>582</v>
      </c>
      <c r="D36" s="110" t="s">
        <v>581</v>
      </c>
      <c r="E36" s="112">
        <v>26</v>
      </c>
      <c r="F36" s="110" t="s">
        <v>586</v>
      </c>
      <c r="G36" s="110" t="s">
        <v>585</v>
      </c>
      <c r="H36" s="116">
        <v>100</v>
      </c>
      <c r="I36" s="115">
        <v>42051</v>
      </c>
      <c r="J36" s="115">
        <v>42368</v>
      </c>
      <c r="K36" s="80">
        <f t="shared" si="0"/>
        <v>45.285714285714285</v>
      </c>
      <c r="L36" s="141">
        <v>100</v>
      </c>
      <c r="M36" s="92">
        <f t="shared" si="1"/>
        <v>1</v>
      </c>
      <c r="N36" s="88">
        <f t="shared" si="2"/>
        <v>45.285714285714285</v>
      </c>
      <c r="O36" s="88">
        <f t="shared" si="3"/>
        <v>45.285714285714285</v>
      </c>
      <c r="P36" s="88">
        <f t="shared" si="4"/>
        <v>45.285714285714285</v>
      </c>
      <c r="Q36" s="623"/>
      <c r="R36" s="623"/>
      <c r="S36" s="106"/>
      <c r="T36" s="184" t="s">
        <v>584</v>
      </c>
      <c r="U36" s="184" t="s">
        <v>577</v>
      </c>
      <c r="V36" s="638"/>
      <c r="W36" s="638"/>
    </row>
    <row r="37" spans="1:23" ht="263.45" hidden="1" customHeight="1" thickBot="1" x14ac:dyDescent="0.25">
      <c r="A37" s="639">
        <v>27</v>
      </c>
      <c r="B37" s="110" t="s">
        <v>583</v>
      </c>
      <c r="C37" s="174" t="s">
        <v>582</v>
      </c>
      <c r="D37" s="110" t="s">
        <v>581</v>
      </c>
      <c r="E37" s="112">
        <v>27</v>
      </c>
      <c r="F37" s="110" t="s">
        <v>580</v>
      </c>
      <c r="G37" s="110" t="s">
        <v>579</v>
      </c>
      <c r="H37" s="116">
        <v>1</v>
      </c>
      <c r="I37" s="115">
        <v>42051</v>
      </c>
      <c r="J37" s="115">
        <v>42093</v>
      </c>
      <c r="K37" s="80">
        <f t="shared" si="0"/>
        <v>6</v>
      </c>
      <c r="L37" s="107">
        <v>1</v>
      </c>
      <c r="M37" s="92">
        <f t="shared" si="1"/>
        <v>1</v>
      </c>
      <c r="N37" s="88">
        <f t="shared" si="2"/>
        <v>6</v>
      </c>
      <c r="O37" s="88">
        <f t="shared" si="3"/>
        <v>6</v>
      </c>
      <c r="P37" s="88">
        <f t="shared" si="4"/>
        <v>6</v>
      </c>
      <c r="Q37" s="623"/>
      <c r="R37" s="623"/>
      <c r="S37" s="106"/>
      <c r="T37" s="114" t="s">
        <v>578</v>
      </c>
      <c r="U37" s="114" t="s">
        <v>577</v>
      </c>
      <c r="V37" s="638"/>
      <c r="W37" s="638"/>
    </row>
    <row r="38" spans="1:23" ht="218.25" hidden="1" customHeight="1" thickBot="1" x14ac:dyDescent="0.25">
      <c r="A38" s="639">
        <v>28</v>
      </c>
      <c r="B38" s="110" t="s">
        <v>576</v>
      </c>
      <c r="C38" s="174" t="s">
        <v>575</v>
      </c>
      <c r="D38" s="174" t="s">
        <v>574</v>
      </c>
      <c r="E38" s="187">
        <v>28</v>
      </c>
      <c r="F38" s="174" t="s">
        <v>573</v>
      </c>
      <c r="G38" s="174" t="s">
        <v>572</v>
      </c>
      <c r="H38" s="116">
        <v>1</v>
      </c>
      <c r="I38" s="115">
        <v>42051</v>
      </c>
      <c r="J38" s="115">
        <v>42093</v>
      </c>
      <c r="K38" s="80">
        <f t="shared" si="0"/>
        <v>6</v>
      </c>
      <c r="L38" s="107">
        <v>1</v>
      </c>
      <c r="M38" s="92">
        <f t="shared" si="1"/>
        <v>1</v>
      </c>
      <c r="N38" s="88">
        <f t="shared" si="2"/>
        <v>6</v>
      </c>
      <c r="O38" s="88">
        <f t="shared" si="3"/>
        <v>6</v>
      </c>
      <c r="P38" s="88">
        <f t="shared" si="4"/>
        <v>6</v>
      </c>
      <c r="Q38" s="623"/>
      <c r="R38" s="623"/>
      <c r="S38" s="106"/>
      <c r="T38" s="114" t="s">
        <v>571</v>
      </c>
      <c r="U38" s="114" t="s">
        <v>570</v>
      </c>
      <c r="V38" s="638"/>
      <c r="W38" s="638"/>
    </row>
    <row r="39" spans="1:23" ht="317.45" hidden="1" customHeight="1" thickBot="1" x14ac:dyDescent="0.25">
      <c r="A39" s="639">
        <v>29</v>
      </c>
      <c r="B39" s="110" t="s">
        <v>566</v>
      </c>
      <c r="C39" s="110" t="s">
        <v>565</v>
      </c>
      <c r="D39" s="110" t="s">
        <v>564</v>
      </c>
      <c r="E39" s="112">
        <v>29</v>
      </c>
      <c r="F39" s="110" t="s">
        <v>569</v>
      </c>
      <c r="G39" s="110" t="s">
        <v>568</v>
      </c>
      <c r="H39" s="109">
        <v>1</v>
      </c>
      <c r="I39" s="108">
        <v>42051</v>
      </c>
      <c r="J39" s="186">
        <v>42246</v>
      </c>
      <c r="K39" s="80">
        <f t="shared" si="0"/>
        <v>27.857142857142858</v>
      </c>
      <c r="L39" s="107">
        <v>1</v>
      </c>
      <c r="M39" s="92">
        <f t="shared" si="1"/>
        <v>1</v>
      </c>
      <c r="N39" s="88">
        <f t="shared" si="2"/>
        <v>27.857142857142858</v>
      </c>
      <c r="O39" s="88">
        <f t="shared" si="3"/>
        <v>27.857142857142858</v>
      </c>
      <c r="P39" s="88">
        <f t="shared" si="4"/>
        <v>27.857142857142858</v>
      </c>
      <c r="Q39" s="623"/>
      <c r="R39" s="623"/>
      <c r="S39" s="106"/>
      <c r="T39" s="185" t="s">
        <v>567</v>
      </c>
      <c r="U39" s="184" t="s">
        <v>559</v>
      </c>
      <c r="V39" s="638"/>
      <c r="W39" s="638"/>
    </row>
    <row r="40" spans="1:23" ht="388.5" hidden="1" customHeight="1" thickBot="1" x14ac:dyDescent="0.25">
      <c r="A40" s="639">
        <v>30</v>
      </c>
      <c r="B40" s="160" t="s">
        <v>566</v>
      </c>
      <c r="C40" s="174" t="s">
        <v>565</v>
      </c>
      <c r="D40" s="110" t="s">
        <v>564</v>
      </c>
      <c r="E40" s="112">
        <v>30</v>
      </c>
      <c r="F40" s="110" t="s">
        <v>563</v>
      </c>
      <c r="G40" s="110" t="s">
        <v>562</v>
      </c>
      <c r="H40" s="116">
        <v>1</v>
      </c>
      <c r="I40" s="115">
        <v>42051</v>
      </c>
      <c r="J40" s="115">
        <v>42368</v>
      </c>
      <c r="K40" s="80">
        <f t="shared" si="0"/>
        <v>45.285714285714285</v>
      </c>
      <c r="L40" s="107">
        <v>1</v>
      </c>
      <c r="M40" s="92">
        <f t="shared" si="1"/>
        <v>1</v>
      </c>
      <c r="N40" s="88">
        <f t="shared" si="2"/>
        <v>45.285714285714285</v>
      </c>
      <c r="O40" s="88">
        <f t="shared" si="3"/>
        <v>45.285714285714285</v>
      </c>
      <c r="P40" s="88">
        <f t="shared" si="4"/>
        <v>45.285714285714285</v>
      </c>
      <c r="Q40" s="623"/>
      <c r="R40" s="623"/>
      <c r="S40" s="106"/>
      <c r="T40" s="114" t="s">
        <v>561</v>
      </c>
      <c r="U40" s="114" t="s">
        <v>559</v>
      </c>
      <c r="V40" s="638"/>
      <c r="W40" s="638"/>
    </row>
    <row r="41" spans="1:23" ht="357.75" hidden="1" customHeight="1" thickBot="1" x14ac:dyDescent="0.25">
      <c r="A41" s="639">
        <v>31</v>
      </c>
      <c r="B41" s="110" t="s">
        <v>558</v>
      </c>
      <c r="C41" s="174" t="s">
        <v>557</v>
      </c>
      <c r="D41" s="183" t="s">
        <v>554</v>
      </c>
      <c r="E41" s="182">
        <v>31</v>
      </c>
      <c r="F41" s="515" t="s">
        <v>548</v>
      </c>
      <c r="G41" s="179" t="s">
        <v>547</v>
      </c>
      <c r="H41" s="116">
        <v>1</v>
      </c>
      <c r="I41" s="115">
        <v>42051</v>
      </c>
      <c r="J41" s="115">
        <v>42093</v>
      </c>
      <c r="K41" s="80">
        <f t="shared" si="0"/>
        <v>6</v>
      </c>
      <c r="L41" s="107">
        <v>1</v>
      </c>
      <c r="M41" s="92">
        <f t="shared" si="1"/>
        <v>1</v>
      </c>
      <c r="N41" s="88">
        <f t="shared" si="2"/>
        <v>6</v>
      </c>
      <c r="O41" s="88">
        <f t="shared" si="3"/>
        <v>6</v>
      </c>
      <c r="P41" s="88">
        <f t="shared" si="4"/>
        <v>6</v>
      </c>
      <c r="Q41" s="623"/>
      <c r="R41" s="623"/>
      <c r="S41" s="106"/>
      <c r="T41" s="114" t="s">
        <v>560</v>
      </c>
      <c r="U41" s="517" t="s">
        <v>559</v>
      </c>
      <c r="V41" s="519" t="s">
        <v>1698</v>
      </c>
      <c r="W41" s="521" t="s">
        <v>1477</v>
      </c>
    </row>
    <row r="42" spans="1:23" ht="279" hidden="1" customHeight="1" thickBot="1" x14ac:dyDescent="0.25">
      <c r="A42" s="639">
        <v>32</v>
      </c>
      <c r="B42" s="110" t="s">
        <v>558</v>
      </c>
      <c r="C42" s="174" t="s">
        <v>557</v>
      </c>
      <c r="D42" s="183" t="s">
        <v>542</v>
      </c>
      <c r="E42" s="182">
        <v>32</v>
      </c>
      <c r="F42" s="515" t="s">
        <v>556</v>
      </c>
      <c r="G42" s="179" t="s">
        <v>540</v>
      </c>
      <c r="H42" s="179">
        <v>1</v>
      </c>
      <c r="I42" s="115">
        <v>42051</v>
      </c>
      <c r="J42" s="115">
        <v>42246</v>
      </c>
      <c r="K42" s="80">
        <f t="shared" si="0"/>
        <v>27.857142857142858</v>
      </c>
      <c r="L42" s="107">
        <v>1</v>
      </c>
      <c r="M42" s="92">
        <f t="shared" si="1"/>
        <v>1</v>
      </c>
      <c r="N42" s="88">
        <f t="shared" si="2"/>
        <v>27.857142857142858</v>
      </c>
      <c r="O42" s="88">
        <f t="shared" si="3"/>
        <v>27.857142857142858</v>
      </c>
      <c r="P42" s="88">
        <f t="shared" si="4"/>
        <v>27.857142857142858</v>
      </c>
      <c r="Q42" s="623"/>
      <c r="R42" s="623"/>
      <c r="S42" s="106"/>
      <c r="T42" s="114" t="s">
        <v>555</v>
      </c>
      <c r="U42" s="517" t="s">
        <v>545</v>
      </c>
      <c r="V42" s="519" t="s">
        <v>1476</v>
      </c>
      <c r="W42" s="521" t="s">
        <v>1477</v>
      </c>
    </row>
    <row r="43" spans="1:23" ht="218.25" hidden="1" customHeight="1" thickBot="1" x14ac:dyDescent="0.25">
      <c r="A43" s="639">
        <v>33</v>
      </c>
      <c r="B43" s="110" t="s">
        <v>552</v>
      </c>
      <c r="C43" s="174" t="s">
        <v>551</v>
      </c>
      <c r="D43" s="183" t="s">
        <v>554</v>
      </c>
      <c r="E43" s="182">
        <v>33</v>
      </c>
      <c r="F43" s="515" t="s">
        <v>548</v>
      </c>
      <c r="G43" s="179" t="s">
        <v>547</v>
      </c>
      <c r="H43" s="116">
        <v>1</v>
      </c>
      <c r="I43" s="115">
        <v>42051</v>
      </c>
      <c r="J43" s="115">
        <v>42093</v>
      </c>
      <c r="K43" s="80">
        <f t="shared" si="0"/>
        <v>6</v>
      </c>
      <c r="L43" s="107">
        <v>1</v>
      </c>
      <c r="M43" s="92">
        <f t="shared" si="1"/>
        <v>1</v>
      </c>
      <c r="N43" s="88">
        <f t="shared" si="2"/>
        <v>6</v>
      </c>
      <c r="O43" s="88">
        <f t="shared" si="3"/>
        <v>6</v>
      </c>
      <c r="P43" s="88">
        <f t="shared" si="4"/>
        <v>6</v>
      </c>
      <c r="Q43" s="623"/>
      <c r="R43" s="623"/>
      <c r="S43" s="106"/>
      <c r="T43" s="114" t="s">
        <v>553</v>
      </c>
      <c r="U43" s="517" t="s">
        <v>545</v>
      </c>
      <c r="V43" s="638"/>
      <c r="W43" s="638"/>
    </row>
    <row r="44" spans="1:23" ht="218.25" hidden="1" customHeight="1" thickBot="1" x14ac:dyDescent="0.25">
      <c r="A44" s="639">
        <v>34</v>
      </c>
      <c r="B44" s="110" t="s">
        <v>552</v>
      </c>
      <c r="C44" s="174" t="s">
        <v>551</v>
      </c>
      <c r="D44" s="183" t="s">
        <v>542</v>
      </c>
      <c r="E44" s="182">
        <v>34</v>
      </c>
      <c r="F44" s="515" t="s">
        <v>550</v>
      </c>
      <c r="G44" s="179" t="s">
        <v>540</v>
      </c>
      <c r="H44" s="179">
        <v>1</v>
      </c>
      <c r="I44" s="115">
        <v>42051</v>
      </c>
      <c r="J44" s="115">
        <v>42246</v>
      </c>
      <c r="K44" s="80">
        <f t="shared" si="0"/>
        <v>27.857142857142858</v>
      </c>
      <c r="L44" s="107">
        <v>1</v>
      </c>
      <c r="M44" s="92">
        <f t="shared" si="1"/>
        <v>1</v>
      </c>
      <c r="N44" s="88">
        <f t="shared" si="2"/>
        <v>27.857142857142858</v>
      </c>
      <c r="O44" s="88">
        <f t="shared" si="3"/>
        <v>27.857142857142858</v>
      </c>
      <c r="P44" s="88">
        <f t="shared" si="4"/>
        <v>27.857142857142858</v>
      </c>
      <c r="Q44" s="623"/>
      <c r="R44" s="623"/>
      <c r="S44" s="106"/>
      <c r="T44" s="114" t="s">
        <v>549</v>
      </c>
      <c r="U44" s="517" t="s">
        <v>545</v>
      </c>
      <c r="W44" s="638"/>
    </row>
    <row r="45" spans="1:23" ht="255" hidden="1" customHeight="1" thickBot="1" x14ac:dyDescent="0.25">
      <c r="A45" s="639">
        <v>35</v>
      </c>
      <c r="B45" s="110" t="s">
        <v>544</v>
      </c>
      <c r="C45" s="174" t="s">
        <v>543</v>
      </c>
      <c r="D45" s="181" t="s">
        <v>542</v>
      </c>
      <c r="E45" s="180">
        <v>35</v>
      </c>
      <c r="F45" s="510" t="s">
        <v>548</v>
      </c>
      <c r="G45" s="117" t="s">
        <v>547</v>
      </c>
      <c r="H45" s="116">
        <v>1</v>
      </c>
      <c r="I45" s="115">
        <v>42051</v>
      </c>
      <c r="J45" s="115">
        <v>42093</v>
      </c>
      <c r="K45" s="80">
        <f t="shared" si="0"/>
        <v>6</v>
      </c>
      <c r="L45" s="107">
        <v>1</v>
      </c>
      <c r="M45" s="92">
        <f t="shared" si="1"/>
        <v>1</v>
      </c>
      <c r="N45" s="88">
        <f t="shared" si="2"/>
        <v>6</v>
      </c>
      <c r="O45" s="88">
        <f t="shared" si="3"/>
        <v>6</v>
      </c>
      <c r="P45" s="88">
        <f t="shared" si="4"/>
        <v>6</v>
      </c>
      <c r="Q45" s="623"/>
      <c r="R45" s="623"/>
      <c r="S45" s="106"/>
      <c r="T45" s="114" t="s">
        <v>546</v>
      </c>
      <c r="U45" s="517" t="s">
        <v>545</v>
      </c>
      <c r="V45" s="519" t="s">
        <v>1476</v>
      </c>
      <c r="W45" s="521" t="s">
        <v>1477</v>
      </c>
    </row>
    <row r="46" spans="1:23" ht="218.25" hidden="1" customHeight="1" thickBot="1" x14ac:dyDescent="0.25">
      <c r="A46" s="639">
        <v>36</v>
      </c>
      <c r="B46" s="110" t="s">
        <v>544</v>
      </c>
      <c r="C46" s="174" t="s">
        <v>543</v>
      </c>
      <c r="D46" s="181" t="s">
        <v>542</v>
      </c>
      <c r="E46" s="180">
        <v>36</v>
      </c>
      <c r="F46" s="510" t="s">
        <v>541</v>
      </c>
      <c r="G46" s="117" t="s">
        <v>540</v>
      </c>
      <c r="H46" s="179">
        <v>1</v>
      </c>
      <c r="I46" s="115">
        <v>42051</v>
      </c>
      <c r="J46" s="115">
        <v>42246</v>
      </c>
      <c r="K46" s="80">
        <f t="shared" si="0"/>
        <v>27.857142857142858</v>
      </c>
      <c r="L46" s="107">
        <v>1</v>
      </c>
      <c r="M46" s="92">
        <f t="shared" si="1"/>
        <v>1</v>
      </c>
      <c r="N46" s="88">
        <f t="shared" si="2"/>
        <v>27.857142857142858</v>
      </c>
      <c r="O46" s="88">
        <f t="shared" si="3"/>
        <v>27.857142857142858</v>
      </c>
      <c r="P46" s="88">
        <f t="shared" si="4"/>
        <v>27.857142857142858</v>
      </c>
      <c r="Q46" s="623"/>
      <c r="R46" s="623"/>
      <c r="S46" s="106"/>
      <c r="T46" s="114" t="s">
        <v>539</v>
      </c>
      <c r="U46" s="517" t="s">
        <v>535</v>
      </c>
      <c r="V46" s="638"/>
      <c r="W46" s="638"/>
    </row>
    <row r="47" spans="1:23" ht="218.25" hidden="1" customHeight="1" thickBot="1" x14ac:dyDescent="0.25">
      <c r="A47" s="507">
        <v>37</v>
      </c>
      <c r="B47" s="110" t="s">
        <v>1486</v>
      </c>
      <c r="C47" s="178" t="s">
        <v>531</v>
      </c>
      <c r="D47" s="117" t="s">
        <v>361</v>
      </c>
      <c r="E47" s="163">
        <v>37</v>
      </c>
      <c r="F47" s="511" t="s">
        <v>538</v>
      </c>
      <c r="G47" s="110" t="s">
        <v>537</v>
      </c>
      <c r="H47" s="116">
        <v>100</v>
      </c>
      <c r="I47" s="115">
        <v>42051</v>
      </c>
      <c r="J47" s="115">
        <v>42368</v>
      </c>
      <c r="K47" s="80">
        <f t="shared" si="0"/>
        <v>45.285714285714285</v>
      </c>
      <c r="L47" s="107">
        <v>100</v>
      </c>
      <c r="M47" s="92">
        <f t="shared" si="1"/>
        <v>1</v>
      </c>
      <c r="N47" s="88">
        <f t="shared" si="2"/>
        <v>45.285714285714285</v>
      </c>
      <c r="O47" s="88">
        <f t="shared" si="3"/>
        <v>45.285714285714285</v>
      </c>
      <c r="P47" s="88">
        <f t="shared" si="4"/>
        <v>45.285714285714285</v>
      </c>
      <c r="Q47" s="623"/>
      <c r="R47" s="623"/>
      <c r="S47" s="106"/>
      <c r="T47" s="114" t="s">
        <v>536</v>
      </c>
      <c r="U47" s="516" t="s">
        <v>535</v>
      </c>
      <c r="V47" s="522" t="s">
        <v>1465</v>
      </c>
      <c r="W47" s="522" t="s">
        <v>1466</v>
      </c>
    </row>
    <row r="48" spans="1:23" ht="218.25" hidden="1" customHeight="1" thickBot="1" x14ac:dyDescent="0.25">
      <c r="A48" s="507">
        <v>38</v>
      </c>
      <c r="B48" s="110" t="s">
        <v>532</v>
      </c>
      <c r="C48" s="178" t="s">
        <v>531</v>
      </c>
      <c r="D48" s="117" t="s">
        <v>361</v>
      </c>
      <c r="E48" s="163">
        <v>38</v>
      </c>
      <c r="F48" s="511" t="s">
        <v>534</v>
      </c>
      <c r="G48" s="110" t="s">
        <v>366</v>
      </c>
      <c r="H48" s="116">
        <v>10</v>
      </c>
      <c r="I48" s="115">
        <v>42051</v>
      </c>
      <c r="J48" s="115">
        <v>42368</v>
      </c>
      <c r="K48" s="80">
        <f t="shared" si="0"/>
        <v>45.285714285714285</v>
      </c>
      <c r="L48" s="107">
        <v>10</v>
      </c>
      <c r="M48" s="92">
        <f t="shared" si="1"/>
        <v>1</v>
      </c>
      <c r="N48" s="88">
        <f t="shared" si="2"/>
        <v>45.285714285714285</v>
      </c>
      <c r="O48" s="88">
        <f t="shared" si="3"/>
        <v>45.285714285714285</v>
      </c>
      <c r="P48" s="88">
        <f t="shared" si="4"/>
        <v>45.285714285714285</v>
      </c>
      <c r="Q48" s="623"/>
      <c r="R48" s="623"/>
      <c r="S48" s="106"/>
      <c r="T48" s="114" t="s">
        <v>533</v>
      </c>
      <c r="U48" s="516" t="s">
        <v>525</v>
      </c>
      <c r="V48" s="519" t="s">
        <v>1709</v>
      </c>
      <c r="W48" s="519" t="s">
        <v>1467</v>
      </c>
    </row>
    <row r="49" spans="1:23" ht="218.25" hidden="1" customHeight="1" thickBot="1" x14ac:dyDescent="0.25">
      <c r="A49" s="507">
        <v>39</v>
      </c>
      <c r="B49" s="110" t="s">
        <v>532</v>
      </c>
      <c r="C49" s="174" t="s">
        <v>531</v>
      </c>
      <c r="D49" s="170" t="s">
        <v>361</v>
      </c>
      <c r="E49" s="177">
        <v>39</v>
      </c>
      <c r="F49" s="110" t="s">
        <v>390</v>
      </c>
      <c r="G49" s="110" t="s">
        <v>530</v>
      </c>
      <c r="H49" s="116">
        <v>1</v>
      </c>
      <c r="I49" s="115">
        <v>42051</v>
      </c>
      <c r="J49" s="115">
        <v>42368</v>
      </c>
      <c r="K49" s="80">
        <f t="shared" si="0"/>
        <v>45.285714285714285</v>
      </c>
      <c r="L49" s="107">
        <v>1</v>
      </c>
      <c r="M49" s="92">
        <f t="shared" si="1"/>
        <v>1</v>
      </c>
      <c r="N49" s="88">
        <f t="shared" si="2"/>
        <v>45.285714285714285</v>
      </c>
      <c r="O49" s="88">
        <f t="shared" si="3"/>
        <v>45.285714285714285</v>
      </c>
      <c r="P49" s="88">
        <f t="shared" si="4"/>
        <v>45.285714285714285</v>
      </c>
      <c r="Q49" s="623"/>
      <c r="R49" s="623"/>
      <c r="S49" s="106"/>
      <c r="T49" s="114" t="s">
        <v>529</v>
      </c>
      <c r="U49" s="105" t="s">
        <v>525</v>
      </c>
      <c r="V49" s="638"/>
      <c r="W49" s="638"/>
    </row>
    <row r="50" spans="1:23" ht="218.25" hidden="1" customHeight="1" thickBot="1" x14ac:dyDescent="0.25">
      <c r="A50" s="507">
        <v>40</v>
      </c>
      <c r="B50" s="110" t="s">
        <v>521</v>
      </c>
      <c r="C50" s="174" t="s">
        <v>520</v>
      </c>
      <c r="D50" s="174" t="s">
        <v>519</v>
      </c>
      <c r="E50" s="176">
        <v>40</v>
      </c>
      <c r="F50" s="175" t="s">
        <v>528</v>
      </c>
      <c r="G50" s="110" t="s">
        <v>527</v>
      </c>
      <c r="H50" s="116">
        <v>1</v>
      </c>
      <c r="I50" s="115">
        <v>42051</v>
      </c>
      <c r="J50" s="115">
        <v>42124</v>
      </c>
      <c r="K50" s="80">
        <f t="shared" si="0"/>
        <v>10.428571428571429</v>
      </c>
      <c r="L50" s="107">
        <v>1</v>
      </c>
      <c r="M50" s="92">
        <f t="shared" si="1"/>
        <v>1</v>
      </c>
      <c r="N50" s="88">
        <f t="shared" si="2"/>
        <v>10.428571428571429</v>
      </c>
      <c r="O50" s="88">
        <f t="shared" si="3"/>
        <v>10.428571428571429</v>
      </c>
      <c r="P50" s="88">
        <f t="shared" si="4"/>
        <v>10.428571428571429</v>
      </c>
      <c r="Q50" s="623"/>
      <c r="R50" s="623"/>
      <c r="S50" s="106"/>
      <c r="T50" s="114" t="s">
        <v>526</v>
      </c>
      <c r="U50" s="105" t="s">
        <v>525</v>
      </c>
      <c r="V50" s="638"/>
      <c r="W50" s="638"/>
    </row>
    <row r="51" spans="1:23" ht="218.25" hidden="1" customHeight="1" thickBot="1" x14ac:dyDescent="0.25">
      <c r="A51" s="507">
        <v>41</v>
      </c>
      <c r="B51" s="110" t="s">
        <v>521</v>
      </c>
      <c r="C51" s="174" t="s">
        <v>520</v>
      </c>
      <c r="D51" s="174" t="s">
        <v>519</v>
      </c>
      <c r="E51" s="662">
        <v>41</v>
      </c>
      <c r="F51" s="667" t="s">
        <v>524</v>
      </c>
      <c r="G51" s="166" t="s">
        <v>523</v>
      </c>
      <c r="H51" s="116">
        <v>10</v>
      </c>
      <c r="I51" s="115">
        <v>42051</v>
      </c>
      <c r="J51" s="115">
        <v>42124</v>
      </c>
      <c r="K51" s="80">
        <f t="shared" si="0"/>
        <v>10.428571428571429</v>
      </c>
      <c r="L51" s="107">
        <v>10</v>
      </c>
      <c r="M51" s="92">
        <f t="shared" si="1"/>
        <v>1</v>
      </c>
      <c r="N51" s="88">
        <f t="shared" si="2"/>
        <v>10.428571428571429</v>
      </c>
      <c r="O51" s="88">
        <f t="shared" si="3"/>
        <v>10.428571428571429</v>
      </c>
      <c r="P51" s="88">
        <f t="shared" si="4"/>
        <v>10.428571428571429</v>
      </c>
      <c r="Q51" s="623"/>
      <c r="R51" s="623"/>
      <c r="S51" s="106"/>
      <c r="T51" s="114" t="s">
        <v>522</v>
      </c>
      <c r="U51" s="516" t="s">
        <v>513</v>
      </c>
      <c r="V51" s="521" t="s">
        <v>1468</v>
      </c>
      <c r="W51" s="521" t="s">
        <v>1469</v>
      </c>
    </row>
    <row r="52" spans="1:23" ht="218.25" hidden="1" customHeight="1" thickBot="1" x14ac:dyDescent="0.25">
      <c r="A52" s="507">
        <v>42</v>
      </c>
      <c r="B52" s="110" t="s">
        <v>521</v>
      </c>
      <c r="C52" s="174" t="s">
        <v>520</v>
      </c>
      <c r="D52" s="174" t="s">
        <v>519</v>
      </c>
      <c r="E52" s="662">
        <v>42</v>
      </c>
      <c r="F52" s="668" t="s">
        <v>518</v>
      </c>
      <c r="G52" s="166" t="s">
        <v>517</v>
      </c>
      <c r="H52" s="116">
        <v>1</v>
      </c>
      <c r="I52" s="115">
        <v>42051</v>
      </c>
      <c r="J52" s="115">
        <v>42124</v>
      </c>
      <c r="K52" s="80">
        <f t="shared" si="0"/>
        <v>10.428571428571429</v>
      </c>
      <c r="L52" s="107">
        <v>1</v>
      </c>
      <c r="M52" s="92">
        <f t="shared" si="1"/>
        <v>1</v>
      </c>
      <c r="N52" s="88">
        <f t="shared" si="2"/>
        <v>10.428571428571429</v>
      </c>
      <c r="O52" s="88">
        <f t="shared" si="3"/>
        <v>10.428571428571429</v>
      </c>
      <c r="P52" s="88">
        <f t="shared" si="4"/>
        <v>10.428571428571429</v>
      </c>
      <c r="Q52" s="623"/>
      <c r="R52" s="623"/>
      <c r="S52" s="106"/>
      <c r="T52" s="114" t="s">
        <v>516</v>
      </c>
      <c r="U52" s="516" t="s">
        <v>513</v>
      </c>
      <c r="V52" s="521" t="s">
        <v>1708</v>
      </c>
      <c r="W52" s="521" t="s">
        <v>1470</v>
      </c>
    </row>
    <row r="53" spans="1:23" ht="218.25" hidden="1" customHeight="1" thickBot="1" x14ac:dyDescent="0.25">
      <c r="A53" s="507">
        <v>43</v>
      </c>
      <c r="B53" s="110" t="s">
        <v>509</v>
      </c>
      <c r="C53" s="174" t="s">
        <v>508</v>
      </c>
      <c r="D53" s="117" t="s">
        <v>507</v>
      </c>
      <c r="E53" s="663">
        <v>43</v>
      </c>
      <c r="F53" s="510" t="s">
        <v>515</v>
      </c>
      <c r="G53" s="665" t="s">
        <v>366</v>
      </c>
      <c r="H53" s="116">
        <v>10</v>
      </c>
      <c r="I53" s="115">
        <v>42051</v>
      </c>
      <c r="J53" s="115">
        <v>42369</v>
      </c>
      <c r="K53" s="80">
        <f t="shared" si="0"/>
        <v>45.428571428571431</v>
      </c>
      <c r="L53" s="107">
        <v>10</v>
      </c>
      <c r="M53" s="92">
        <f t="shared" si="1"/>
        <v>1</v>
      </c>
      <c r="N53" s="88">
        <f t="shared" si="2"/>
        <v>45.428571428571431</v>
      </c>
      <c r="O53" s="88">
        <f t="shared" si="3"/>
        <v>45.428571428571431</v>
      </c>
      <c r="P53" s="88">
        <f t="shared" si="4"/>
        <v>45.428571428571431</v>
      </c>
      <c r="Q53" s="623"/>
      <c r="R53" s="623"/>
      <c r="S53" s="106"/>
      <c r="T53" s="114" t="s">
        <v>514</v>
      </c>
      <c r="U53" s="516" t="s">
        <v>513</v>
      </c>
      <c r="V53" s="521" t="s">
        <v>1707</v>
      </c>
      <c r="W53" s="521" t="s">
        <v>1471</v>
      </c>
    </row>
    <row r="54" spans="1:23" ht="218.25" hidden="1" customHeight="1" thickBot="1" x14ac:dyDescent="0.25">
      <c r="A54" s="507">
        <v>44</v>
      </c>
      <c r="B54" s="110" t="s">
        <v>509</v>
      </c>
      <c r="C54" s="174" t="s">
        <v>508</v>
      </c>
      <c r="D54" s="117" t="s">
        <v>507</v>
      </c>
      <c r="E54" s="663">
        <v>44</v>
      </c>
      <c r="F54" s="118" t="s">
        <v>512</v>
      </c>
      <c r="G54" s="665" t="s">
        <v>511</v>
      </c>
      <c r="H54" s="116">
        <v>100</v>
      </c>
      <c r="I54" s="115">
        <v>42051</v>
      </c>
      <c r="J54" s="115">
        <v>42368</v>
      </c>
      <c r="K54" s="80">
        <f t="shared" si="0"/>
        <v>45.285714285714285</v>
      </c>
      <c r="L54" s="107">
        <v>100</v>
      </c>
      <c r="M54" s="92">
        <f t="shared" si="1"/>
        <v>1</v>
      </c>
      <c r="N54" s="88">
        <f t="shared" si="2"/>
        <v>45.285714285714285</v>
      </c>
      <c r="O54" s="88">
        <f t="shared" si="3"/>
        <v>45.285714285714285</v>
      </c>
      <c r="P54" s="88">
        <f t="shared" si="4"/>
        <v>45.285714285714285</v>
      </c>
      <c r="Q54" s="623"/>
      <c r="R54" s="623"/>
      <c r="S54" s="106"/>
      <c r="T54" s="114" t="s">
        <v>510</v>
      </c>
      <c r="U54" s="105" t="s">
        <v>504</v>
      </c>
      <c r="V54" s="638"/>
      <c r="W54" s="638"/>
    </row>
    <row r="55" spans="1:23" ht="218.25" hidden="1" customHeight="1" thickBot="1" x14ac:dyDescent="0.25">
      <c r="A55" s="507">
        <v>45</v>
      </c>
      <c r="B55" s="110" t="s">
        <v>509</v>
      </c>
      <c r="C55" s="174" t="s">
        <v>508</v>
      </c>
      <c r="D55" s="117" t="s">
        <v>507</v>
      </c>
      <c r="E55" s="663">
        <v>45</v>
      </c>
      <c r="F55" s="117" t="s">
        <v>390</v>
      </c>
      <c r="G55" s="665" t="s">
        <v>383</v>
      </c>
      <c r="H55" s="116">
        <v>1</v>
      </c>
      <c r="I55" s="115">
        <v>42051</v>
      </c>
      <c r="J55" s="115">
        <v>42215</v>
      </c>
      <c r="K55" s="80">
        <f t="shared" si="0"/>
        <v>23.428571428571427</v>
      </c>
      <c r="L55" s="107">
        <v>1</v>
      </c>
      <c r="M55" s="92">
        <f t="shared" si="1"/>
        <v>1</v>
      </c>
      <c r="N55" s="88">
        <f t="shared" si="2"/>
        <v>23.428571428571427</v>
      </c>
      <c r="O55" s="88">
        <f t="shared" si="3"/>
        <v>23.428571428571427</v>
      </c>
      <c r="P55" s="88">
        <f t="shared" si="4"/>
        <v>23.428571428571427</v>
      </c>
      <c r="Q55" s="623"/>
      <c r="R55" s="623"/>
      <c r="S55" s="106"/>
      <c r="T55" s="114" t="s">
        <v>506</v>
      </c>
      <c r="U55" s="105" t="s">
        <v>504</v>
      </c>
      <c r="V55" s="638"/>
      <c r="W55" s="638"/>
    </row>
    <row r="56" spans="1:23" ht="218.25" hidden="1" customHeight="1" thickBot="1" x14ac:dyDescent="0.25">
      <c r="A56" s="507">
        <v>46</v>
      </c>
      <c r="B56" s="110" t="s">
        <v>505</v>
      </c>
      <c r="C56" s="110" t="s">
        <v>459</v>
      </c>
      <c r="D56" s="117" t="s">
        <v>499</v>
      </c>
      <c r="E56" s="663">
        <v>46</v>
      </c>
      <c r="F56" s="164" t="s">
        <v>503</v>
      </c>
      <c r="G56" s="666" t="s">
        <v>366</v>
      </c>
      <c r="H56" s="116">
        <v>10</v>
      </c>
      <c r="I56" s="115">
        <v>42051</v>
      </c>
      <c r="J56" s="115">
        <v>42368</v>
      </c>
      <c r="K56" s="80">
        <f t="shared" si="0"/>
        <v>45.285714285714285</v>
      </c>
      <c r="L56" s="107">
        <v>10</v>
      </c>
      <c r="M56" s="92">
        <f t="shared" si="1"/>
        <v>1</v>
      </c>
      <c r="N56" s="88">
        <f t="shared" si="2"/>
        <v>45.285714285714285</v>
      </c>
      <c r="O56" s="88">
        <f t="shared" si="3"/>
        <v>45.285714285714285</v>
      </c>
      <c r="P56" s="88">
        <f t="shared" si="4"/>
        <v>45.285714285714285</v>
      </c>
      <c r="Q56" s="623"/>
      <c r="R56" s="623"/>
      <c r="S56" s="106"/>
      <c r="T56" s="114" t="s">
        <v>502</v>
      </c>
      <c r="U56" s="105" t="s">
        <v>504</v>
      </c>
      <c r="V56" s="638"/>
      <c r="W56" s="638"/>
    </row>
    <row r="57" spans="1:23" ht="218.25" hidden="1" customHeight="1" thickBot="1" x14ac:dyDescent="0.25">
      <c r="A57" s="639">
        <v>47</v>
      </c>
      <c r="B57" s="110" t="s">
        <v>500</v>
      </c>
      <c r="C57" s="110" t="s">
        <v>459</v>
      </c>
      <c r="D57" s="117" t="s">
        <v>499</v>
      </c>
      <c r="E57" s="663">
        <v>47</v>
      </c>
      <c r="F57" s="509" t="s">
        <v>503</v>
      </c>
      <c r="G57" s="666" t="s">
        <v>366</v>
      </c>
      <c r="H57" s="116">
        <v>10</v>
      </c>
      <c r="I57" s="115">
        <v>42051</v>
      </c>
      <c r="J57" s="115">
        <v>42368</v>
      </c>
      <c r="K57" s="80">
        <f t="shared" si="0"/>
        <v>45.285714285714285</v>
      </c>
      <c r="L57" s="107">
        <v>10</v>
      </c>
      <c r="M57" s="92">
        <f t="shared" si="1"/>
        <v>1</v>
      </c>
      <c r="N57" s="88">
        <f t="shared" si="2"/>
        <v>45.285714285714285</v>
      </c>
      <c r="O57" s="88">
        <f t="shared" si="3"/>
        <v>45.285714285714285</v>
      </c>
      <c r="P57" s="88">
        <f t="shared" si="4"/>
        <v>45.285714285714285</v>
      </c>
      <c r="Q57" s="623"/>
      <c r="R57" s="623"/>
      <c r="S57" s="106"/>
      <c r="T57" s="114" t="s">
        <v>502</v>
      </c>
      <c r="U57" s="516" t="s">
        <v>501</v>
      </c>
      <c r="V57" s="521" t="s">
        <v>1706</v>
      </c>
      <c r="W57" s="521" t="s">
        <v>1705</v>
      </c>
    </row>
    <row r="58" spans="1:23" ht="218.25" hidden="1" customHeight="1" thickBot="1" x14ac:dyDescent="0.25">
      <c r="A58" s="507">
        <v>48</v>
      </c>
      <c r="B58" s="110" t="s">
        <v>500</v>
      </c>
      <c r="C58" s="110" t="s">
        <v>459</v>
      </c>
      <c r="D58" s="117" t="s">
        <v>499</v>
      </c>
      <c r="E58" s="663">
        <v>48</v>
      </c>
      <c r="F58" s="164" t="s">
        <v>390</v>
      </c>
      <c r="G58" s="666" t="s">
        <v>383</v>
      </c>
      <c r="H58" s="116">
        <v>1</v>
      </c>
      <c r="I58" s="115">
        <v>42051</v>
      </c>
      <c r="J58" s="115">
        <v>42368</v>
      </c>
      <c r="K58" s="80">
        <f t="shared" si="0"/>
        <v>45.285714285714285</v>
      </c>
      <c r="L58" s="107">
        <v>1</v>
      </c>
      <c r="M58" s="92">
        <f t="shared" si="1"/>
        <v>1</v>
      </c>
      <c r="N58" s="88">
        <f t="shared" si="2"/>
        <v>45.285714285714285</v>
      </c>
      <c r="O58" s="88">
        <f t="shared" si="3"/>
        <v>45.285714285714285</v>
      </c>
      <c r="P58" s="88">
        <f t="shared" si="4"/>
        <v>45.285714285714285</v>
      </c>
      <c r="Q58" s="623"/>
      <c r="R58" s="623"/>
      <c r="S58" s="106"/>
      <c r="T58" s="114" t="s">
        <v>498</v>
      </c>
      <c r="U58" s="105" t="s">
        <v>496</v>
      </c>
      <c r="V58" s="638"/>
      <c r="W58" s="638"/>
    </row>
    <row r="59" spans="1:23" ht="218.25" hidden="1" customHeight="1" thickBot="1" x14ac:dyDescent="0.25">
      <c r="A59" s="507">
        <v>49</v>
      </c>
      <c r="B59" s="110" t="s">
        <v>495</v>
      </c>
      <c r="C59" s="110" t="s">
        <v>459</v>
      </c>
      <c r="D59" s="117" t="s">
        <v>494</v>
      </c>
      <c r="E59" s="163">
        <v>49</v>
      </c>
      <c r="F59" s="669" t="s">
        <v>1461</v>
      </c>
      <c r="G59" s="166" t="s">
        <v>366</v>
      </c>
      <c r="H59" s="116">
        <v>10</v>
      </c>
      <c r="I59" s="115">
        <v>42051</v>
      </c>
      <c r="J59" s="115">
        <v>42093</v>
      </c>
      <c r="K59" s="80">
        <f t="shared" si="0"/>
        <v>6</v>
      </c>
      <c r="L59" s="107">
        <v>10</v>
      </c>
      <c r="M59" s="92">
        <f t="shared" si="1"/>
        <v>1</v>
      </c>
      <c r="N59" s="88">
        <f t="shared" si="2"/>
        <v>6</v>
      </c>
      <c r="O59" s="88">
        <f t="shared" si="3"/>
        <v>6</v>
      </c>
      <c r="P59" s="88">
        <f t="shared" si="4"/>
        <v>6</v>
      </c>
      <c r="Q59" s="623"/>
      <c r="R59" s="623"/>
      <c r="S59" s="106"/>
      <c r="T59" s="114" t="s">
        <v>497</v>
      </c>
      <c r="U59" s="516" t="s">
        <v>496</v>
      </c>
      <c r="V59" s="521" t="s">
        <v>1472</v>
      </c>
      <c r="W59" s="521" t="s">
        <v>1473</v>
      </c>
    </row>
    <row r="60" spans="1:23" ht="218.25" hidden="1" customHeight="1" thickBot="1" x14ac:dyDescent="0.25">
      <c r="A60" s="507">
        <v>50</v>
      </c>
      <c r="B60" s="110" t="s">
        <v>495</v>
      </c>
      <c r="C60" s="110" t="s">
        <v>459</v>
      </c>
      <c r="D60" s="117" t="s">
        <v>494</v>
      </c>
      <c r="E60" s="163">
        <v>50</v>
      </c>
      <c r="F60" s="670" t="s">
        <v>493</v>
      </c>
      <c r="G60" s="166" t="s">
        <v>383</v>
      </c>
      <c r="H60" s="116">
        <v>1</v>
      </c>
      <c r="I60" s="115">
        <v>42051</v>
      </c>
      <c r="J60" s="115">
        <v>42093</v>
      </c>
      <c r="K60" s="80">
        <f t="shared" si="0"/>
        <v>6</v>
      </c>
      <c r="L60" s="107">
        <v>1</v>
      </c>
      <c r="M60" s="92">
        <f t="shared" si="1"/>
        <v>1</v>
      </c>
      <c r="N60" s="88">
        <f t="shared" si="2"/>
        <v>6</v>
      </c>
      <c r="O60" s="88">
        <f t="shared" si="3"/>
        <v>6</v>
      </c>
      <c r="P60" s="88">
        <f t="shared" si="4"/>
        <v>6</v>
      </c>
      <c r="Q60" s="623"/>
      <c r="R60" s="623"/>
      <c r="S60" s="106"/>
      <c r="T60" s="114" t="s">
        <v>492</v>
      </c>
      <c r="U60" s="105" t="s">
        <v>487</v>
      </c>
      <c r="V60" s="638"/>
      <c r="W60" s="638"/>
    </row>
    <row r="61" spans="1:23" ht="218.25" hidden="1" customHeight="1" thickBot="1" x14ac:dyDescent="0.25">
      <c r="A61" s="507">
        <v>51</v>
      </c>
      <c r="B61" s="110" t="s">
        <v>491</v>
      </c>
      <c r="C61" s="110" t="s">
        <v>459</v>
      </c>
      <c r="D61" s="117" t="s">
        <v>490</v>
      </c>
      <c r="E61" s="663">
        <v>51</v>
      </c>
      <c r="F61" s="164" t="s">
        <v>489</v>
      </c>
      <c r="G61" s="666" t="s">
        <v>366</v>
      </c>
      <c r="H61" s="116">
        <v>10</v>
      </c>
      <c r="I61" s="115">
        <v>42051</v>
      </c>
      <c r="J61" s="115">
        <v>42093</v>
      </c>
      <c r="K61" s="80">
        <f t="shared" si="0"/>
        <v>6</v>
      </c>
      <c r="L61" s="107">
        <v>10</v>
      </c>
      <c r="M61" s="92">
        <f t="shared" si="1"/>
        <v>1</v>
      </c>
      <c r="N61" s="88">
        <f t="shared" si="2"/>
        <v>6</v>
      </c>
      <c r="O61" s="88">
        <f t="shared" si="3"/>
        <v>6</v>
      </c>
      <c r="P61" s="88">
        <f t="shared" si="4"/>
        <v>6</v>
      </c>
      <c r="Q61" s="623"/>
      <c r="R61" s="623"/>
      <c r="S61" s="106"/>
      <c r="T61" s="635" t="s">
        <v>488</v>
      </c>
      <c r="U61" s="105" t="s">
        <v>487</v>
      </c>
      <c r="V61" s="638"/>
      <c r="W61" s="638"/>
    </row>
    <row r="62" spans="1:23" ht="218.25" hidden="1" customHeight="1" thickBot="1" x14ac:dyDescent="0.25">
      <c r="A62" s="507">
        <v>52</v>
      </c>
      <c r="B62" s="110" t="s">
        <v>486</v>
      </c>
      <c r="C62" s="110" t="s">
        <v>459</v>
      </c>
      <c r="D62" s="117" t="s">
        <v>485</v>
      </c>
      <c r="E62" s="663">
        <v>52</v>
      </c>
      <c r="F62" s="164" t="s">
        <v>484</v>
      </c>
      <c r="G62" s="666" t="s">
        <v>483</v>
      </c>
      <c r="H62" s="116">
        <v>10</v>
      </c>
      <c r="I62" s="115">
        <v>42051</v>
      </c>
      <c r="J62" s="115">
        <v>42368</v>
      </c>
      <c r="K62" s="80">
        <f t="shared" si="0"/>
        <v>45.285714285714285</v>
      </c>
      <c r="L62" s="107">
        <v>10</v>
      </c>
      <c r="M62" s="92">
        <f t="shared" si="1"/>
        <v>1</v>
      </c>
      <c r="N62" s="88">
        <f t="shared" si="2"/>
        <v>45.285714285714285</v>
      </c>
      <c r="O62" s="88">
        <f t="shared" si="3"/>
        <v>45.285714285714285</v>
      </c>
      <c r="P62" s="88">
        <f t="shared" si="4"/>
        <v>45.285714285714285</v>
      </c>
      <c r="Q62" s="623"/>
      <c r="R62" s="623"/>
      <c r="S62" s="106"/>
      <c r="T62" s="635" t="s">
        <v>482</v>
      </c>
      <c r="U62" s="105" t="s">
        <v>481</v>
      </c>
      <c r="V62" s="638"/>
      <c r="W62" s="638"/>
    </row>
    <row r="63" spans="1:23" ht="218.25" hidden="1" customHeight="1" thickBot="1" x14ac:dyDescent="0.25">
      <c r="A63" s="507">
        <v>53</v>
      </c>
      <c r="B63" s="110" t="s">
        <v>476</v>
      </c>
      <c r="C63" s="110" t="s">
        <v>459</v>
      </c>
      <c r="D63" s="110" t="s">
        <v>361</v>
      </c>
      <c r="E63" s="664">
        <v>53</v>
      </c>
      <c r="F63" s="670" t="s">
        <v>480</v>
      </c>
      <c r="G63" s="166" t="s">
        <v>479</v>
      </c>
      <c r="H63" s="116">
        <v>1</v>
      </c>
      <c r="I63" s="115">
        <v>42051</v>
      </c>
      <c r="J63" s="115">
        <v>42063</v>
      </c>
      <c r="K63" s="80">
        <f t="shared" si="0"/>
        <v>1.7142857142857142</v>
      </c>
      <c r="L63" s="107">
        <v>1</v>
      </c>
      <c r="M63" s="92">
        <f t="shared" si="1"/>
        <v>1</v>
      </c>
      <c r="N63" s="88">
        <f t="shared" si="2"/>
        <v>1.7142857142857142</v>
      </c>
      <c r="O63" s="88">
        <f t="shared" si="3"/>
        <v>1.7142857142857142</v>
      </c>
      <c r="P63" s="88">
        <f t="shared" si="4"/>
        <v>1.7142857142857142</v>
      </c>
      <c r="Q63" s="623"/>
      <c r="R63" s="623"/>
      <c r="S63" s="106"/>
      <c r="T63" s="172" t="s">
        <v>478</v>
      </c>
      <c r="U63" s="105" t="s">
        <v>477</v>
      </c>
      <c r="V63" s="638"/>
      <c r="W63" s="638"/>
    </row>
    <row r="64" spans="1:23" ht="218.25" hidden="1" customHeight="1" thickBot="1" x14ac:dyDescent="0.25">
      <c r="A64" s="507">
        <v>54</v>
      </c>
      <c r="B64" s="110" t="s">
        <v>476</v>
      </c>
      <c r="C64" s="110" t="s">
        <v>459</v>
      </c>
      <c r="D64" s="110" t="s">
        <v>361</v>
      </c>
      <c r="E64" s="664">
        <v>54</v>
      </c>
      <c r="F64" s="670" t="s">
        <v>475</v>
      </c>
      <c r="G64" s="166" t="s">
        <v>474</v>
      </c>
      <c r="H64" s="116">
        <v>10</v>
      </c>
      <c r="I64" s="115">
        <v>42051</v>
      </c>
      <c r="J64" s="115">
        <v>42368</v>
      </c>
      <c r="K64" s="80">
        <f t="shared" si="0"/>
        <v>45.285714285714285</v>
      </c>
      <c r="L64" s="107">
        <v>10</v>
      </c>
      <c r="M64" s="92">
        <f t="shared" si="1"/>
        <v>1</v>
      </c>
      <c r="N64" s="88">
        <f t="shared" si="2"/>
        <v>45.285714285714285</v>
      </c>
      <c r="O64" s="88">
        <f t="shared" si="3"/>
        <v>45.285714285714285</v>
      </c>
      <c r="P64" s="88">
        <f t="shared" si="4"/>
        <v>45.285714285714285</v>
      </c>
      <c r="Q64" s="623"/>
      <c r="R64" s="623"/>
      <c r="S64" s="106"/>
      <c r="T64" s="172" t="s">
        <v>473</v>
      </c>
      <c r="U64" s="105" t="s">
        <v>461</v>
      </c>
      <c r="V64" s="638"/>
      <c r="W64" s="638"/>
    </row>
    <row r="65" spans="1:23" ht="218.25" hidden="1" customHeight="1" thickBot="1" x14ac:dyDescent="0.25">
      <c r="A65" s="507">
        <v>55</v>
      </c>
      <c r="B65" s="110" t="s">
        <v>469</v>
      </c>
      <c r="C65" s="110" t="s">
        <v>459</v>
      </c>
      <c r="D65" s="110" t="s">
        <v>361</v>
      </c>
      <c r="E65" s="664">
        <v>55</v>
      </c>
      <c r="F65" s="670" t="s">
        <v>472</v>
      </c>
      <c r="G65" s="166" t="s">
        <v>471</v>
      </c>
      <c r="H65" s="116">
        <v>1</v>
      </c>
      <c r="I65" s="115">
        <v>42051</v>
      </c>
      <c r="J65" s="115">
        <v>42063</v>
      </c>
      <c r="K65" s="80">
        <f t="shared" si="0"/>
        <v>1.7142857142857142</v>
      </c>
      <c r="L65" s="107">
        <v>1</v>
      </c>
      <c r="M65" s="92">
        <f t="shared" si="1"/>
        <v>1</v>
      </c>
      <c r="N65" s="88">
        <f t="shared" si="2"/>
        <v>1.7142857142857142</v>
      </c>
      <c r="O65" s="88">
        <f t="shared" si="3"/>
        <v>1.7142857142857142</v>
      </c>
      <c r="P65" s="88">
        <f t="shared" si="4"/>
        <v>1.7142857142857142</v>
      </c>
      <c r="Q65" s="623"/>
      <c r="R65" s="623"/>
      <c r="S65" s="106"/>
      <c r="T65" s="173" t="s">
        <v>470</v>
      </c>
      <c r="U65" s="105" t="s">
        <v>461</v>
      </c>
      <c r="V65" s="638"/>
      <c r="W65" s="638"/>
    </row>
    <row r="66" spans="1:23" ht="218.25" hidden="1" customHeight="1" thickBot="1" x14ac:dyDescent="0.25">
      <c r="A66" s="507">
        <v>56</v>
      </c>
      <c r="B66" s="110" t="s">
        <v>469</v>
      </c>
      <c r="C66" s="110" t="s">
        <v>459</v>
      </c>
      <c r="D66" s="110" t="s">
        <v>361</v>
      </c>
      <c r="E66" s="664">
        <v>56</v>
      </c>
      <c r="F66" s="670" t="s">
        <v>468</v>
      </c>
      <c r="G66" s="166" t="s">
        <v>467</v>
      </c>
      <c r="H66" s="116">
        <v>10</v>
      </c>
      <c r="I66" s="115">
        <v>42051</v>
      </c>
      <c r="J66" s="115">
        <v>42368</v>
      </c>
      <c r="K66" s="80">
        <f t="shared" si="0"/>
        <v>45.285714285714285</v>
      </c>
      <c r="L66" s="107">
        <v>10</v>
      </c>
      <c r="M66" s="92">
        <f t="shared" si="1"/>
        <v>1</v>
      </c>
      <c r="N66" s="88">
        <f t="shared" si="2"/>
        <v>45.285714285714285</v>
      </c>
      <c r="O66" s="88">
        <f t="shared" si="3"/>
        <v>45.285714285714285</v>
      </c>
      <c r="P66" s="88">
        <f t="shared" si="4"/>
        <v>45.285714285714285</v>
      </c>
      <c r="Q66" s="623"/>
      <c r="R66" s="623"/>
      <c r="S66" s="106"/>
      <c r="T66" s="172" t="s">
        <v>466</v>
      </c>
      <c r="U66" s="105" t="s">
        <v>461</v>
      </c>
      <c r="V66" s="638"/>
      <c r="W66" s="638"/>
    </row>
    <row r="67" spans="1:23" ht="218.25" hidden="1" customHeight="1" thickBot="1" x14ac:dyDescent="0.25">
      <c r="A67" s="507">
        <v>57</v>
      </c>
      <c r="B67" s="110" t="s">
        <v>465</v>
      </c>
      <c r="C67" s="110" t="s">
        <v>459</v>
      </c>
      <c r="D67" s="110" t="s">
        <v>361</v>
      </c>
      <c r="E67" s="664">
        <v>57</v>
      </c>
      <c r="F67" s="670" t="s">
        <v>464</v>
      </c>
      <c r="G67" s="166" t="s">
        <v>463</v>
      </c>
      <c r="H67" s="116">
        <v>1</v>
      </c>
      <c r="I67" s="115">
        <v>42051</v>
      </c>
      <c r="J67" s="115">
        <v>42063</v>
      </c>
      <c r="K67" s="80">
        <f t="shared" si="0"/>
        <v>1.7142857142857142</v>
      </c>
      <c r="L67" s="107">
        <v>1</v>
      </c>
      <c r="M67" s="92">
        <f t="shared" si="1"/>
        <v>1</v>
      </c>
      <c r="N67" s="88">
        <f t="shared" si="2"/>
        <v>1.7142857142857142</v>
      </c>
      <c r="O67" s="88">
        <f t="shared" si="3"/>
        <v>1.7142857142857142</v>
      </c>
      <c r="P67" s="88">
        <f t="shared" si="4"/>
        <v>1.7142857142857142</v>
      </c>
      <c r="Q67" s="623"/>
      <c r="R67" s="623"/>
      <c r="S67" s="106"/>
      <c r="T67" s="167" t="s">
        <v>462</v>
      </c>
      <c r="U67" s="105" t="s">
        <v>461</v>
      </c>
      <c r="V67" s="638"/>
      <c r="W67" s="638"/>
    </row>
    <row r="68" spans="1:23" ht="218.25" hidden="1" customHeight="1" thickBot="1" x14ac:dyDescent="0.25">
      <c r="A68" s="507">
        <v>58</v>
      </c>
      <c r="B68" s="110" t="s">
        <v>460</v>
      </c>
      <c r="C68" s="110" t="s">
        <v>459</v>
      </c>
      <c r="D68" s="110" t="s">
        <v>361</v>
      </c>
      <c r="E68" s="664">
        <v>58</v>
      </c>
      <c r="F68" s="671" t="s">
        <v>458</v>
      </c>
      <c r="G68" s="166" t="s">
        <v>457</v>
      </c>
      <c r="H68" s="116">
        <v>10</v>
      </c>
      <c r="I68" s="115">
        <v>42051</v>
      </c>
      <c r="J68" s="115">
        <v>42368</v>
      </c>
      <c r="K68" s="80">
        <f t="shared" si="0"/>
        <v>45.285714285714285</v>
      </c>
      <c r="L68" s="107">
        <v>10</v>
      </c>
      <c r="M68" s="92">
        <f t="shared" si="1"/>
        <v>1</v>
      </c>
      <c r="N68" s="88">
        <f t="shared" si="2"/>
        <v>45.285714285714285</v>
      </c>
      <c r="O68" s="88">
        <f t="shared" si="3"/>
        <v>45.285714285714285</v>
      </c>
      <c r="P68" s="88">
        <f t="shared" si="4"/>
        <v>45.285714285714285</v>
      </c>
      <c r="Q68" s="623"/>
      <c r="R68" s="623"/>
      <c r="S68" s="106"/>
      <c r="T68" s="635" t="s">
        <v>456</v>
      </c>
      <c r="U68" s="105" t="s">
        <v>453</v>
      </c>
      <c r="V68" s="638"/>
      <c r="W68" s="638"/>
    </row>
    <row r="69" spans="1:23" ht="218.25" hidden="1" customHeight="1" thickBot="1" x14ac:dyDescent="0.25">
      <c r="A69" s="507">
        <v>59</v>
      </c>
      <c r="B69" s="110" t="s">
        <v>452</v>
      </c>
      <c r="C69" s="110" t="s">
        <v>451</v>
      </c>
      <c r="D69" s="110" t="s">
        <v>361</v>
      </c>
      <c r="E69" s="112">
        <v>59</v>
      </c>
      <c r="F69" s="124" t="s">
        <v>455</v>
      </c>
      <c r="G69" s="171" t="s">
        <v>454</v>
      </c>
      <c r="H69" s="116">
        <v>10</v>
      </c>
      <c r="I69" s="115">
        <v>42051</v>
      </c>
      <c r="J69" s="115">
        <v>42093</v>
      </c>
      <c r="K69" s="80">
        <f t="shared" si="0"/>
        <v>6</v>
      </c>
      <c r="L69" s="107">
        <v>10</v>
      </c>
      <c r="M69" s="92">
        <f t="shared" si="1"/>
        <v>1</v>
      </c>
      <c r="N69" s="88">
        <f t="shared" si="2"/>
        <v>6</v>
      </c>
      <c r="O69" s="88">
        <f t="shared" si="3"/>
        <v>6</v>
      </c>
      <c r="P69" s="88">
        <f t="shared" si="4"/>
        <v>6</v>
      </c>
      <c r="Q69" s="623"/>
      <c r="R69" s="623"/>
      <c r="S69" s="106"/>
      <c r="T69" s="635" t="s">
        <v>432</v>
      </c>
      <c r="U69" s="105" t="s">
        <v>453</v>
      </c>
      <c r="V69" s="638"/>
      <c r="W69" s="638"/>
    </row>
    <row r="70" spans="1:23" ht="218.25" hidden="1" customHeight="1" thickBot="1" x14ac:dyDescent="0.25">
      <c r="A70" s="507">
        <v>60</v>
      </c>
      <c r="B70" s="131" t="s">
        <v>452</v>
      </c>
      <c r="C70" s="131" t="s">
        <v>451</v>
      </c>
      <c r="D70" s="131" t="s">
        <v>361</v>
      </c>
      <c r="E70" s="133">
        <v>60</v>
      </c>
      <c r="F70" s="131" t="s">
        <v>450</v>
      </c>
      <c r="G70" s="170" t="s">
        <v>427</v>
      </c>
      <c r="H70" s="130">
        <v>100</v>
      </c>
      <c r="I70" s="129">
        <v>42051</v>
      </c>
      <c r="J70" s="129">
        <v>42369</v>
      </c>
      <c r="K70" s="80">
        <f t="shared" si="0"/>
        <v>45.428571428571431</v>
      </c>
      <c r="L70" s="107">
        <v>100</v>
      </c>
      <c r="M70" s="92">
        <f t="shared" si="1"/>
        <v>1</v>
      </c>
      <c r="N70" s="88">
        <f t="shared" si="2"/>
        <v>45.428571428571431</v>
      </c>
      <c r="O70" s="88">
        <f t="shared" si="3"/>
        <v>45.428571428571431</v>
      </c>
      <c r="P70" s="88">
        <f t="shared" si="4"/>
        <v>45.428571428571431</v>
      </c>
      <c r="Q70" s="623"/>
      <c r="R70" s="623"/>
      <c r="S70" s="106"/>
      <c r="T70" s="635" t="s">
        <v>449</v>
      </c>
      <c r="U70" s="105" t="s">
        <v>408</v>
      </c>
      <c r="V70" s="638"/>
      <c r="W70" s="638"/>
    </row>
    <row r="71" spans="1:23" ht="218.25" hidden="1" customHeight="1" thickBot="1" x14ac:dyDescent="0.25">
      <c r="A71" s="507">
        <v>61</v>
      </c>
      <c r="B71" s="117" t="s">
        <v>448</v>
      </c>
      <c r="C71" s="117" t="s">
        <v>447</v>
      </c>
      <c r="D71" s="117" t="s">
        <v>421</v>
      </c>
      <c r="E71" s="119">
        <v>61</v>
      </c>
      <c r="F71" s="117" t="s">
        <v>446</v>
      </c>
      <c r="G71" s="117" t="s">
        <v>445</v>
      </c>
      <c r="H71" s="127">
        <v>100</v>
      </c>
      <c r="I71" s="126">
        <v>42051</v>
      </c>
      <c r="J71" s="126">
        <v>42368</v>
      </c>
      <c r="K71" s="80">
        <f t="shared" si="0"/>
        <v>45.285714285714285</v>
      </c>
      <c r="L71" s="107">
        <v>100</v>
      </c>
      <c r="M71" s="92">
        <f t="shared" si="1"/>
        <v>1</v>
      </c>
      <c r="N71" s="88">
        <f t="shared" si="2"/>
        <v>45.285714285714285</v>
      </c>
      <c r="O71" s="88">
        <f t="shared" si="3"/>
        <v>45.285714285714285</v>
      </c>
      <c r="P71" s="88">
        <f t="shared" si="4"/>
        <v>45.285714285714285</v>
      </c>
      <c r="Q71" s="623"/>
      <c r="R71" s="623"/>
      <c r="S71" s="106"/>
      <c r="T71" s="635" t="s">
        <v>444</v>
      </c>
      <c r="U71" s="105" t="s">
        <v>408</v>
      </c>
      <c r="V71" s="638"/>
      <c r="W71" s="638"/>
    </row>
    <row r="72" spans="1:23" ht="181.5" hidden="1" customHeight="1" thickBot="1" x14ac:dyDescent="0.25">
      <c r="A72" s="507">
        <v>62</v>
      </c>
      <c r="B72" s="124" t="s">
        <v>443</v>
      </c>
      <c r="C72" s="124" t="s">
        <v>439</v>
      </c>
      <c r="D72" s="124" t="s">
        <v>361</v>
      </c>
      <c r="E72" s="169">
        <v>62</v>
      </c>
      <c r="F72" s="512" t="s">
        <v>438</v>
      </c>
      <c r="G72" s="124" t="s">
        <v>437</v>
      </c>
      <c r="H72" s="121">
        <v>10</v>
      </c>
      <c r="I72" s="120">
        <v>42051</v>
      </c>
      <c r="J72" s="120">
        <v>42369</v>
      </c>
      <c r="K72" s="80">
        <f t="shared" si="0"/>
        <v>45.428571428571431</v>
      </c>
      <c r="L72" s="107">
        <v>10</v>
      </c>
      <c r="M72" s="92">
        <f t="shared" si="1"/>
        <v>1</v>
      </c>
      <c r="N72" s="88">
        <f t="shared" si="2"/>
        <v>45.428571428571431</v>
      </c>
      <c r="O72" s="88">
        <f t="shared" si="3"/>
        <v>45.428571428571431</v>
      </c>
      <c r="P72" s="88">
        <f t="shared" si="4"/>
        <v>45.428571428571431</v>
      </c>
      <c r="Q72" s="623"/>
      <c r="R72" s="623"/>
      <c r="S72" s="106"/>
      <c r="T72" s="635" t="s">
        <v>442</v>
      </c>
      <c r="U72" s="516" t="s">
        <v>441</v>
      </c>
      <c r="V72" s="521" t="s">
        <v>1474</v>
      </c>
      <c r="W72" s="521" t="s">
        <v>1475</v>
      </c>
    </row>
    <row r="73" spans="1:23" ht="92.25" hidden="1" customHeight="1" thickBot="1" x14ac:dyDescent="0.25">
      <c r="A73" s="507">
        <v>63</v>
      </c>
      <c r="B73" s="110" t="s">
        <v>440</v>
      </c>
      <c r="C73" s="110" t="s">
        <v>439</v>
      </c>
      <c r="D73" s="110" t="s">
        <v>361</v>
      </c>
      <c r="E73" s="112">
        <v>63</v>
      </c>
      <c r="F73" s="508" t="s">
        <v>438</v>
      </c>
      <c r="G73" s="110" t="s">
        <v>437</v>
      </c>
      <c r="H73" s="116">
        <v>10</v>
      </c>
      <c r="I73" s="115">
        <v>42051</v>
      </c>
      <c r="J73" s="115">
        <v>42369</v>
      </c>
      <c r="K73" s="80">
        <f t="shared" si="0"/>
        <v>45.428571428571431</v>
      </c>
      <c r="L73" s="107">
        <v>10</v>
      </c>
      <c r="M73" s="92">
        <f t="shared" si="1"/>
        <v>1</v>
      </c>
      <c r="N73" s="88">
        <f t="shared" si="2"/>
        <v>45.428571428571431</v>
      </c>
      <c r="O73" s="88">
        <f t="shared" si="3"/>
        <v>45.428571428571431</v>
      </c>
      <c r="P73" s="88">
        <f t="shared" si="4"/>
        <v>45.428571428571431</v>
      </c>
      <c r="Q73" s="623"/>
      <c r="R73" s="623"/>
      <c r="S73" s="106"/>
      <c r="T73" s="167" t="s">
        <v>436</v>
      </c>
      <c r="U73" s="516" t="s">
        <v>408</v>
      </c>
      <c r="V73" s="638"/>
      <c r="W73" s="638"/>
    </row>
    <row r="74" spans="1:23" ht="87" hidden="1" customHeight="1" thickBot="1" x14ac:dyDescent="0.25">
      <c r="A74" s="507">
        <v>64</v>
      </c>
      <c r="B74" s="110" t="s">
        <v>430</v>
      </c>
      <c r="C74" s="110" t="s">
        <v>429</v>
      </c>
      <c r="D74" s="110" t="s">
        <v>435</v>
      </c>
      <c r="E74" s="112">
        <v>64</v>
      </c>
      <c r="F74" s="508" t="s">
        <v>434</v>
      </c>
      <c r="G74" s="110" t="s">
        <v>433</v>
      </c>
      <c r="H74" s="116">
        <v>10</v>
      </c>
      <c r="I74" s="115">
        <v>42099</v>
      </c>
      <c r="J74" s="115">
        <v>42381</v>
      </c>
      <c r="K74" s="80">
        <f t="shared" si="0"/>
        <v>40.285714285714285</v>
      </c>
      <c r="L74" s="107">
        <v>10</v>
      </c>
      <c r="M74" s="92">
        <f t="shared" si="1"/>
        <v>1</v>
      </c>
      <c r="N74" s="88">
        <f t="shared" si="2"/>
        <v>40.285714285714285</v>
      </c>
      <c r="O74" s="88">
        <f t="shared" si="3"/>
        <v>40.285714285714285</v>
      </c>
      <c r="P74" s="88">
        <f t="shared" si="4"/>
        <v>40.285714285714285</v>
      </c>
      <c r="Q74" s="623"/>
      <c r="R74" s="623"/>
      <c r="S74" s="106"/>
      <c r="T74" s="635" t="s">
        <v>432</v>
      </c>
      <c r="U74" s="516" t="s">
        <v>431</v>
      </c>
      <c r="V74" s="638"/>
      <c r="W74" s="638"/>
    </row>
    <row r="75" spans="1:23" ht="218.25" hidden="1" customHeight="1" thickBot="1" x14ac:dyDescent="0.25">
      <c r="A75" s="507">
        <v>65</v>
      </c>
      <c r="B75" s="110" t="s">
        <v>430</v>
      </c>
      <c r="C75" s="110" t="s">
        <v>429</v>
      </c>
      <c r="D75" s="110" t="s">
        <v>361</v>
      </c>
      <c r="E75" s="112">
        <v>65</v>
      </c>
      <c r="F75" s="110" t="s">
        <v>428</v>
      </c>
      <c r="G75" s="110" t="s">
        <v>427</v>
      </c>
      <c r="H75" s="116">
        <v>100</v>
      </c>
      <c r="I75" s="115">
        <v>42099</v>
      </c>
      <c r="J75" s="115">
        <v>42381</v>
      </c>
      <c r="K75" s="80">
        <f t="shared" ref="K75:K138" si="5">(J75-I75)/7</f>
        <v>40.285714285714285</v>
      </c>
      <c r="L75" s="107">
        <v>100</v>
      </c>
      <c r="M75" s="92">
        <f t="shared" ref="M75:M103" si="6">IF(L75/H75&gt;1,1,+L75/H75)</f>
        <v>1</v>
      </c>
      <c r="N75" s="88">
        <f t="shared" ref="N75:N138" si="7">K75*M75</f>
        <v>40.285714285714285</v>
      </c>
      <c r="O75" s="88">
        <f t="shared" ref="O75:O138" si="8">IF(J75&lt;=$Q$8,N75,0)</f>
        <v>40.285714285714285</v>
      </c>
      <c r="P75" s="88">
        <f t="shared" ref="P75:P138" si="9">IF($Q$8&gt;=J75,K75,0)</f>
        <v>40.285714285714285</v>
      </c>
      <c r="Q75" s="623"/>
      <c r="R75" s="623"/>
      <c r="S75" s="106"/>
      <c r="T75" s="635" t="s">
        <v>358</v>
      </c>
      <c r="U75" s="105" t="s">
        <v>408</v>
      </c>
      <c r="V75" s="638"/>
      <c r="W75" s="638"/>
    </row>
    <row r="76" spans="1:23" ht="218.25" hidden="1" customHeight="1" thickBot="1" x14ac:dyDescent="0.25">
      <c r="A76" s="507">
        <v>66</v>
      </c>
      <c r="B76" s="110" t="s">
        <v>423</v>
      </c>
      <c r="C76" s="110" t="s">
        <v>422</v>
      </c>
      <c r="D76" s="110" t="s">
        <v>421</v>
      </c>
      <c r="E76" s="112">
        <v>66</v>
      </c>
      <c r="F76" s="110" t="s">
        <v>426</v>
      </c>
      <c r="G76" s="110" t="s">
        <v>425</v>
      </c>
      <c r="H76" s="116">
        <v>1</v>
      </c>
      <c r="I76" s="115">
        <v>42051</v>
      </c>
      <c r="J76" s="115">
        <v>42093</v>
      </c>
      <c r="K76" s="80">
        <f t="shared" si="5"/>
        <v>6</v>
      </c>
      <c r="L76" s="107">
        <v>1</v>
      </c>
      <c r="M76" s="92">
        <f t="shared" si="6"/>
        <v>1</v>
      </c>
      <c r="N76" s="88">
        <f t="shared" si="7"/>
        <v>6</v>
      </c>
      <c r="O76" s="88">
        <f t="shared" si="8"/>
        <v>6</v>
      </c>
      <c r="P76" s="88">
        <f t="shared" si="9"/>
        <v>6</v>
      </c>
      <c r="Q76" s="623"/>
      <c r="R76" s="623"/>
      <c r="S76" s="106"/>
      <c r="T76" s="635" t="s">
        <v>424</v>
      </c>
      <c r="U76" s="105" t="s">
        <v>408</v>
      </c>
      <c r="V76" s="638"/>
      <c r="W76" s="638"/>
    </row>
    <row r="77" spans="1:23" ht="218.25" hidden="1" customHeight="1" thickBot="1" x14ac:dyDescent="0.25">
      <c r="A77" s="507">
        <v>67</v>
      </c>
      <c r="B77" s="110" t="s">
        <v>423</v>
      </c>
      <c r="C77" s="110" t="s">
        <v>422</v>
      </c>
      <c r="D77" s="110" t="s">
        <v>421</v>
      </c>
      <c r="E77" s="112">
        <v>67</v>
      </c>
      <c r="F77" s="110" t="s">
        <v>420</v>
      </c>
      <c r="G77" s="110" t="s">
        <v>419</v>
      </c>
      <c r="H77" s="116">
        <v>1</v>
      </c>
      <c r="I77" s="115">
        <v>42051</v>
      </c>
      <c r="J77" s="115">
        <v>42093</v>
      </c>
      <c r="K77" s="80">
        <f t="shared" si="5"/>
        <v>6</v>
      </c>
      <c r="L77" s="107">
        <v>1</v>
      </c>
      <c r="M77" s="92">
        <f t="shared" si="6"/>
        <v>1</v>
      </c>
      <c r="N77" s="88">
        <f t="shared" si="7"/>
        <v>6</v>
      </c>
      <c r="O77" s="88">
        <f t="shared" si="8"/>
        <v>6</v>
      </c>
      <c r="P77" s="88">
        <f t="shared" si="9"/>
        <v>6</v>
      </c>
      <c r="Q77" s="623"/>
      <c r="R77" s="623"/>
      <c r="S77" s="106"/>
      <c r="T77" s="635" t="s">
        <v>418</v>
      </c>
      <c r="U77" s="105" t="s">
        <v>412</v>
      </c>
      <c r="V77" s="638"/>
      <c r="W77" s="638"/>
    </row>
    <row r="78" spans="1:23" ht="218.25" hidden="1" customHeight="1" thickBot="1" x14ac:dyDescent="0.25">
      <c r="A78" s="507">
        <v>68</v>
      </c>
      <c r="B78" s="110" t="s">
        <v>417</v>
      </c>
      <c r="C78" s="168" t="s">
        <v>416</v>
      </c>
      <c r="D78" s="117" t="s">
        <v>361</v>
      </c>
      <c r="E78" s="163">
        <v>68</v>
      </c>
      <c r="F78" s="166" t="s">
        <v>415</v>
      </c>
      <c r="G78" s="110" t="s">
        <v>414</v>
      </c>
      <c r="H78" s="116">
        <v>100</v>
      </c>
      <c r="I78" s="115">
        <v>42051</v>
      </c>
      <c r="J78" s="115">
        <v>42063</v>
      </c>
      <c r="K78" s="80">
        <f t="shared" si="5"/>
        <v>1.7142857142857142</v>
      </c>
      <c r="L78" s="107">
        <v>100</v>
      </c>
      <c r="M78" s="92">
        <f t="shared" si="6"/>
        <v>1</v>
      </c>
      <c r="N78" s="88">
        <f t="shared" si="7"/>
        <v>1.7142857142857142</v>
      </c>
      <c r="O78" s="88">
        <f t="shared" si="8"/>
        <v>1.7142857142857142</v>
      </c>
      <c r="P78" s="88">
        <f t="shared" si="9"/>
        <v>1.7142857142857142</v>
      </c>
      <c r="Q78" s="623"/>
      <c r="R78" s="623"/>
      <c r="S78" s="106"/>
      <c r="T78" s="635" t="s">
        <v>413</v>
      </c>
      <c r="U78" s="105" t="s">
        <v>412</v>
      </c>
      <c r="V78" s="639"/>
      <c r="W78" s="638"/>
    </row>
    <row r="79" spans="1:23" ht="218.25" hidden="1" customHeight="1" thickBot="1" x14ac:dyDescent="0.25">
      <c r="A79" s="507">
        <v>69</v>
      </c>
      <c r="B79" s="110" t="s">
        <v>404</v>
      </c>
      <c r="C79" s="110" t="s">
        <v>403</v>
      </c>
      <c r="D79" s="117" t="s">
        <v>361</v>
      </c>
      <c r="E79" s="163">
        <v>69</v>
      </c>
      <c r="F79" s="110" t="s">
        <v>411</v>
      </c>
      <c r="G79" s="110" t="s">
        <v>410</v>
      </c>
      <c r="H79" s="116">
        <v>1</v>
      </c>
      <c r="I79" s="115">
        <v>42051</v>
      </c>
      <c r="J79" s="115">
        <v>42063</v>
      </c>
      <c r="K79" s="80">
        <f t="shared" si="5"/>
        <v>1.7142857142857142</v>
      </c>
      <c r="L79" s="107">
        <v>1</v>
      </c>
      <c r="M79" s="92">
        <f t="shared" si="6"/>
        <v>1</v>
      </c>
      <c r="N79" s="88">
        <f t="shared" si="7"/>
        <v>1.7142857142857142</v>
      </c>
      <c r="O79" s="88">
        <f t="shared" si="8"/>
        <v>1.7142857142857142</v>
      </c>
      <c r="P79" s="88">
        <f t="shared" si="9"/>
        <v>1.7142857142857142</v>
      </c>
      <c r="Q79" s="623"/>
      <c r="R79" s="623"/>
      <c r="S79" s="106"/>
      <c r="T79" s="635" t="s">
        <v>409</v>
      </c>
      <c r="U79" s="105" t="s">
        <v>408</v>
      </c>
      <c r="V79" s="638"/>
      <c r="W79" s="638"/>
    </row>
    <row r="80" spans="1:23" ht="218.25" hidden="1" customHeight="1" thickBot="1" x14ac:dyDescent="0.25">
      <c r="A80" s="507">
        <v>70</v>
      </c>
      <c r="B80" s="110" t="s">
        <v>404</v>
      </c>
      <c r="C80" s="110" t="s">
        <v>362</v>
      </c>
      <c r="D80" s="117" t="s">
        <v>361</v>
      </c>
      <c r="E80" s="163">
        <v>70</v>
      </c>
      <c r="F80" s="110" t="s">
        <v>407</v>
      </c>
      <c r="G80" s="110" t="s">
        <v>406</v>
      </c>
      <c r="H80" s="116">
        <v>100</v>
      </c>
      <c r="I80" s="115">
        <v>42051</v>
      </c>
      <c r="J80" s="115">
        <v>42093</v>
      </c>
      <c r="K80" s="80">
        <f t="shared" si="5"/>
        <v>6</v>
      </c>
      <c r="L80" s="107">
        <v>100</v>
      </c>
      <c r="M80" s="92">
        <f t="shared" si="6"/>
        <v>1</v>
      </c>
      <c r="N80" s="88">
        <f t="shared" si="7"/>
        <v>6</v>
      </c>
      <c r="O80" s="88">
        <f t="shared" si="8"/>
        <v>6</v>
      </c>
      <c r="P80" s="88">
        <f t="shared" si="9"/>
        <v>6</v>
      </c>
      <c r="Q80" s="623"/>
      <c r="R80" s="623"/>
      <c r="S80" s="106"/>
      <c r="T80" s="635" t="s">
        <v>405</v>
      </c>
      <c r="U80" s="105" t="s">
        <v>395</v>
      </c>
      <c r="V80" s="638"/>
      <c r="W80" s="638"/>
    </row>
    <row r="81" spans="1:23" ht="218.25" hidden="1" customHeight="1" thickBot="1" x14ac:dyDescent="0.25">
      <c r="A81" s="507">
        <v>71</v>
      </c>
      <c r="B81" s="110" t="s">
        <v>404</v>
      </c>
      <c r="C81" s="110" t="s">
        <v>403</v>
      </c>
      <c r="D81" s="117" t="s">
        <v>361</v>
      </c>
      <c r="E81" s="163">
        <v>71</v>
      </c>
      <c r="F81" s="110" t="s">
        <v>402</v>
      </c>
      <c r="G81" s="110" t="s">
        <v>401</v>
      </c>
      <c r="H81" s="116">
        <v>100</v>
      </c>
      <c r="I81" s="115">
        <v>42051</v>
      </c>
      <c r="J81" s="115">
        <v>42109</v>
      </c>
      <c r="K81" s="80">
        <f t="shared" si="5"/>
        <v>8.2857142857142865</v>
      </c>
      <c r="L81" s="107">
        <v>100</v>
      </c>
      <c r="M81" s="92">
        <f t="shared" si="6"/>
        <v>1</v>
      </c>
      <c r="N81" s="88">
        <f t="shared" si="7"/>
        <v>8.2857142857142865</v>
      </c>
      <c r="O81" s="88">
        <f t="shared" si="8"/>
        <v>8.2857142857142865</v>
      </c>
      <c r="P81" s="88">
        <f t="shared" si="9"/>
        <v>8.2857142857142865</v>
      </c>
      <c r="Q81" s="623"/>
      <c r="R81" s="623"/>
      <c r="S81" s="106"/>
      <c r="T81" s="635" t="s">
        <v>400</v>
      </c>
      <c r="U81" s="105" t="s">
        <v>395</v>
      </c>
      <c r="V81" s="638"/>
      <c r="W81" s="638"/>
    </row>
    <row r="82" spans="1:23" ht="218.25" hidden="1" customHeight="1" thickBot="1" x14ac:dyDescent="0.25">
      <c r="A82" s="507">
        <v>72</v>
      </c>
      <c r="B82" s="110" t="s">
        <v>399</v>
      </c>
      <c r="C82" s="110" t="s">
        <v>362</v>
      </c>
      <c r="D82" s="166" t="s">
        <v>361</v>
      </c>
      <c r="E82" s="165">
        <v>72</v>
      </c>
      <c r="F82" s="110" t="s">
        <v>398</v>
      </c>
      <c r="G82" s="110" t="s">
        <v>397</v>
      </c>
      <c r="H82" s="116">
        <v>100</v>
      </c>
      <c r="I82" s="115">
        <v>42051</v>
      </c>
      <c r="J82" s="115">
        <v>42063</v>
      </c>
      <c r="K82" s="80">
        <f t="shared" si="5"/>
        <v>1.7142857142857142</v>
      </c>
      <c r="L82" s="107">
        <v>100</v>
      </c>
      <c r="M82" s="92">
        <f t="shared" si="6"/>
        <v>1</v>
      </c>
      <c r="N82" s="88">
        <f t="shared" si="7"/>
        <v>1.7142857142857142</v>
      </c>
      <c r="O82" s="88">
        <f t="shared" si="8"/>
        <v>1.7142857142857142</v>
      </c>
      <c r="P82" s="88">
        <f t="shared" si="9"/>
        <v>1.7142857142857142</v>
      </c>
      <c r="Q82" s="623"/>
      <c r="R82" s="623"/>
      <c r="S82" s="106"/>
      <c r="T82" s="635" t="s">
        <v>396</v>
      </c>
      <c r="U82" s="105" t="s">
        <v>395</v>
      </c>
      <c r="V82" s="638"/>
      <c r="W82" s="638"/>
    </row>
    <row r="83" spans="1:23" ht="218.25" hidden="1" customHeight="1" thickBot="1" x14ac:dyDescent="0.25">
      <c r="A83" s="507">
        <v>73</v>
      </c>
      <c r="B83" s="110" t="s">
        <v>391</v>
      </c>
      <c r="C83" s="110" t="s">
        <v>362</v>
      </c>
      <c r="D83" s="166" t="s">
        <v>361</v>
      </c>
      <c r="E83" s="165">
        <v>73</v>
      </c>
      <c r="F83" s="110" t="s">
        <v>394</v>
      </c>
      <c r="G83" s="110" t="s">
        <v>366</v>
      </c>
      <c r="H83" s="116">
        <v>10</v>
      </c>
      <c r="I83" s="115">
        <v>42051</v>
      </c>
      <c r="J83" s="115">
        <v>42063</v>
      </c>
      <c r="K83" s="80">
        <f t="shared" si="5"/>
        <v>1.7142857142857142</v>
      </c>
      <c r="L83" s="107">
        <v>10</v>
      </c>
      <c r="M83" s="92">
        <f t="shared" si="6"/>
        <v>1</v>
      </c>
      <c r="N83" s="88">
        <f t="shared" si="7"/>
        <v>1.7142857142857142</v>
      </c>
      <c r="O83" s="88">
        <f t="shared" si="8"/>
        <v>1.7142857142857142</v>
      </c>
      <c r="P83" s="88">
        <f t="shared" si="9"/>
        <v>1.7142857142857142</v>
      </c>
      <c r="Q83" s="623"/>
      <c r="R83" s="623"/>
      <c r="S83" s="106"/>
      <c r="T83" s="635" t="s">
        <v>393</v>
      </c>
      <c r="U83" s="105" t="s">
        <v>392</v>
      </c>
      <c r="V83" s="638"/>
      <c r="W83" s="638"/>
    </row>
    <row r="84" spans="1:23" ht="218.25" hidden="1" customHeight="1" thickBot="1" x14ac:dyDescent="0.25">
      <c r="A84" s="507">
        <v>74</v>
      </c>
      <c r="B84" s="110" t="s">
        <v>391</v>
      </c>
      <c r="C84" s="110" t="s">
        <v>362</v>
      </c>
      <c r="D84" s="166" t="s">
        <v>361</v>
      </c>
      <c r="E84" s="165">
        <v>74</v>
      </c>
      <c r="F84" s="110" t="s">
        <v>390</v>
      </c>
      <c r="G84" s="110" t="s">
        <v>383</v>
      </c>
      <c r="H84" s="116">
        <v>1</v>
      </c>
      <c r="I84" s="115">
        <v>42051</v>
      </c>
      <c r="J84" s="115">
        <v>42063</v>
      </c>
      <c r="K84" s="80">
        <f t="shared" si="5"/>
        <v>1.7142857142857142</v>
      </c>
      <c r="L84" s="107">
        <v>1</v>
      </c>
      <c r="M84" s="92">
        <f t="shared" si="6"/>
        <v>1</v>
      </c>
      <c r="N84" s="88">
        <f t="shared" si="7"/>
        <v>1.7142857142857142</v>
      </c>
      <c r="O84" s="88">
        <f t="shared" si="8"/>
        <v>1.7142857142857142</v>
      </c>
      <c r="P84" s="88">
        <f t="shared" si="9"/>
        <v>1.7142857142857142</v>
      </c>
      <c r="Q84" s="623"/>
      <c r="R84" s="623"/>
      <c r="S84" s="106"/>
      <c r="T84" s="635" t="s">
        <v>389</v>
      </c>
      <c r="U84" s="105" t="s">
        <v>387</v>
      </c>
      <c r="V84" s="638"/>
      <c r="W84" s="638"/>
    </row>
    <row r="85" spans="1:23" ht="218.25" hidden="1" customHeight="1" thickBot="1" x14ac:dyDescent="0.25">
      <c r="A85" s="507">
        <v>75</v>
      </c>
      <c r="B85" s="110" t="s">
        <v>385</v>
      </c>
      <c r="C85" s="110" t="s">
        <v>362</v>
      </c>
      <c r="D85" s="166" t="s">
        <v>361</v>
      </c>
      <c r="E85" s="165">
        <v>75</v>
      </c>
      <c r="F85" s="110" t="s">
        <v>375</v>
      </c>
      <c r="G85" s="110" t="s">
        <v>366</v>
      </c>
      <c r="H85" s="116">
        <v>10</v>
      </c>
      <c r="I85" s="115">
        <v>42051</v>
      </c>
      <c r="J85" s="115">
        <v>42063</v>
      </c>
      <c r="K85" s="80">
        <f t="shared" si="5"/>
        <v>1.7142857142857142</v>
      </c>
      <c r="L85" s="107">
        <v>10</v>
      </c>
      <c r="M85" s="92">
        <f t="shared" si="6"/>
        <v>1</v>
      </c>
      <c r="N85" s="88">
        <f t="shared" si="7"/>
        <v>1.7142857142857142</v>
      </c>
      <c r="O85" s="88">
        <f t="shared" si="8"/>
        <v>1.7142857142857142</v>
      </c>
      <c r="P85" s="88">
        <f t="shared" si="9"/>
        <v>1.7142857142857142</v>
      </c>
      <c r="Q85" s="623"/>
      <c r="R85" s="623"/>
      <c r="S85" s="106"/>
      <c r="T85" s="167" t="s">
        <v>388</v>
      </c>
      <c r="U85" s="105" t="s">
        <v>387</v>
      </c>
      <c r="V85" s="523" t="s">
        <v>386</v>
      </c>
      <c r="W85" s="638"/>
    </row>
    <row r="86" spans="1:23" ht="218.25" hidden="1" customHeight="1" thickBot="1" x14ac:dyDescent="0.25">
      <c r="A86" s="507">
        <v>76</v>
      </c>
      <c r="B86" s="110" t="s">
        <v>385</v>
      </c>
      <c r="C86" s="110" t="s">
        <v>362</v>
      </c>
      <c r="D86" s="166" t="s">
        <v>361</v>
      </c>
      <c r="E86" s="165">
        <v>76</v>
      </c>
      <c r="F86" s="110" t="s">
        <v>384</v>
      </c>
      <c r="G86" s="110" t="s">
        <v>383</v>
      </c>
      <c r="H86" s="116">
        <v>1</v>
      </c>
      <c r="I86" s="115">
        <v>42051</v>
      </c>
      <c r="J86" s="115">
        <v>42063</v>
      </c>
      <c r="K86" s="80">
        <f t="shared" si="5"/>
        <v>1.7142857142857142</v>
      </c>
      <c r="L86" s="107">
        <v>1</v>
      </c>
      <c r="M86" s="92">
        <f t="shared" si="6"/>
        <v>1</v>
      </c>
      <c r="N86" s="88">
        <f t="shared" si="7"/>
        <v>1.7142857142857142</v>
      </c>
      <c r="O86" s="88">
        <f t="shared" si="8"/>
        <v>1.7142857142857142</v>
      </c>
      <c r="P86" s="88">
        <f t="shared" si="9"/>
        <v>1.7142857142857142</v>
      </c>
      <c r="Q86" s="623"/>
      <c r="R86" s="623"/>
      <c r="S86" s="106"/>
      <c r="T86" s="167" t="s">
        <v>382</v>
      </c>
      <c r="U86" s="105" t="s">
        <v>380</v>
      </c>
      <c r="V86" s="638"/>
      <c r="W86" s="638"/>
    </row>
    <row r="87" spans="1:23" ht="218.25" hidden="1" customHeight="1" thickBot="1" x14ac:dyDescent="0.25">
      <c r="A87" s="507">
        <v>77</v>
      </c>
      <c r="B87" s="110" t="s">
        <v>379</v>
      </c>
      <c r="C87" s="110" t="s">
        <v>362</v>
      </c>
      <c r="D87" s="166" t="s">
        <v>361</v>
      </c>
      <c r="E87" s="165">
        <v>77</v>
      </c>
      <c r="F87" s="110" t="s">
        <v>367</v>
      </c>
      <c r="G87" s="110" t="s">
        <v>381</v>
      </c>
      <c r="H87" s="116">
        <v>10</v>
      </c>
      <c r="I87" s="115">
        <v>42051</v>
      </c>
      <c r="J87" s="115">
        <v>42093</v>
      </c>
      <c r="K87" s="80">
        <f t="shared" si="5"/>
        <v>6</v>
      </c>
      <c r="L87" s="107">
        <v>10</v>
      </c>
      <c r="M87" s="92">
        <f t="shared" si="6"/>
        <v>1</v>
      </c>
      <c r="N87" s="88">
        <f t="shared" si="7"/>
        <v>6</v>
      </c>
      <c r="O87" s="88">
        <f t="shared" si="8"/>
        <v>6</v>
      </c>
      <c r="P87" s="88">
        <f t="shared" si="9"/>
        <v>6</v>
      </c>
      <c r="Q87" s="623"/>
      <c r="R87" s="623"/>
      <c r="S87" s="106"/>
      <c r="T87" s="635" t="s">
        <v>371</v>
      </c>
      <c r="U87" s="105" t="s">
        <v>380</v>
      </c>
      <c r="V87" s="638"/>
      <c r="W87" s="638"/>
    </row>
    <row r="88" spans="1:23" ht="218.25" hidden="1" customHeight="1" thickBot="1" x14ac:dyDescent="0.25">
      <c r="A88" s="507">
        <v>78</v>
      </c>
      <c r="B88" s="110" t="s">
        <v>379</v>
      </c>
      <c r="C88" s="110" t="s">
        <v>362</v>
      </c>
      <c r="D88" s="166" t="s">
        <v>361</v>
      </c>
      <c r="E88" s="165">
        <v>78</v>
      </c>
      <c r="F88" s="110" t="s">
        <v>378</v>
      </c>
      <c r="G88" s="110" t="s">
        <v>377</v>
      </c>
      <c r="H88" s="116">
        <v>100</v>
      </c>
      <c r="I88" s="115">
        <v>42051</v>
      </c>
      <c r="J88" s="115">
        <v>42093</v>
      </c>
      <c r="K88" s="80">
        <f t="shared" si="5"/>
        <v>6</v>
      </c>
      <c r="L88" s="107">
        <v>100</v>
      </c>
      <c r="M88" s="92">
        <f t="shared" si="6"/>
        <v>1</v>
      </c>
      <c r="N88" s="88">
        <f t="shared" si="7"/>
        <v>6</v>
      </c>
      <c r="O88" s="88">
        <f t="shared" si="8"/>
        <v>6</v>
      </c>
      <c r="P88" s="88">
        <f t="shared" si="9"/>
        <v>6</v>
      </c>
      <c r="Q88" s="623"/>
      <c r="R88" s="623"/>
      <c r="S88" s="106"/>
      <c r="T88" s="635" t="s">
        <v>358</v>
      </c>
      <c r="U88" s="105" t="s">
        <v>374</v>
      </c>
      <c r="V88" s="638"/>
      <c r="W88" s="638"/>
    </row>
    <row r="89" spans="1:23" ht="218.25" hidden="1" customHeight="1" thickBot="1" x14ac:dyDescent="0.25">
      <c r="A89" s="507">
        <v>79</v>
      </c>
      <c r="B89" s="110" t="s">
        <v>376</v>
      </c>
      <c r="C89" s="110" t="s">
        <v>362</v>
      </c>
      <c r="D89" s="117" t="s">
        <v>361</v>
      </c>
      <c r="E89" s="119">
        <v>79</v>
      </c>
      <c r="F89" s="164" t="s">
        <v>375</v>
      </c>
      <c r="G89" s="164" t="s">
        <v>366</v>
      </c>
      <c r="H89" s="116">
        <v>10</v>
      </c>
      <c r="I89" s="115">
        <v>42051</v>
      </c>
      <c r="J89" s="115">
        <v>42093</v>
      </c>
      <c r="K89" s="80">
        <f t="shared" si="5"/>
        <v>6</v>
      </c>
      <c r="L89" s="107">
        <v>10</v>
      </c>
      <c r="M89" s="92">
        <f t="shared" si="6"/>
        <v>1</v>
      </c>
      <c r="N89" s="88">
        <f t="shared" si="7"/>
        <v>6</v>
      </c>
      <c r="O89" s="88">
        <f t="shared" si="8"/>
        <v>6</v>
      </c>
      <c r="P89" s="88">
        <f t="shared" si="9"/>
        <v>6</v>
      </c>
      <c r="Q89" s="623"/>
      <c r="R89" s="623"/>
      <c r="S89" s="106"/>
      <c r="T89" s="635" t="s">
        <v>371</v>
      </c>
      <c r="U89" s="105" t="s">
        <v>374</v>
      </c>
      <c r="V89" s="638"/>
      <c r="W89" s="638"/>
    </row>
    <row r="90" spans="1:23" ht="218.25" hidden="1" customHeight="1" thickBot="1" x14ac:dyDescent="0.25">
      <c r="A90" s="507">
        <v>80</v>
      </c>
      <c r="B90" s="110" t="s">
        <v>373</v>
      </c>
      <c r="C90" s="110" t="s">
        <v>362</v>
      </c>
      <c r="D90" s="117" t="s">
        <v>361</v>
      </c>
      <c r="E90" s="119">
        <v>80</v>
      </c>
      <c r="F90" s="164" t="s">
        <v>360</v>
      </c>
      <c r="G90" s="164" t="s">
        <v>359</v>
      </c>
      <c r="H90" s="164">
        <v>1</v>
      </c>
      <c r="I90" s="115">
        <v>42051</v>
      </c>
      <c r="J90" s="115">
        <v>42093</v>
      </c>
      <c r="K90" s="80">
        <f t="shared" si="5"/>
        <v>6</v>
      </c>
      <c r="L90" s="107">
        <v>1</v>
      </c>
      <c r="M90" s="92">
        <f t="shared" si="6"/>
        <v>1</v>
      </c>
      <c r="N90" s="88">
        <f t="shared" si="7"/>
        <v>6</v>
      </c>
      <c r="O90" s="88">
        <f t="shared" si="8"/>
        <v>6</v>
      </c>
      <c r="P90" s="88">
        <f t="shared" si="9"/>
        <v>6</v>
      </c>
      <c r="Q90" s="623"/>
      <c r="R90" s="623"/>
      <c r="S90" s="106"/>
      <c r="T90" s="635" t="s">
        <v>372</v>
      </c>
      <c r="U90" s="105" t="s">
        <v>370</v>
      </c>
      <c r="V90" s="638"/>
      <c r="W90" s="638"/>
    </row>
    <row r="91" spans="1:23" ht="218.25" hidden="1" customHeight="1" thickBot="1" x14ac:dyDescent="0.25">
      <c r="A91" s="507">
        <v>81</v>
      </c>
      <c r="B91" s="110" t="s">
        <v>369</v>
      </c>
      <c r="C91" s="110" t="s">
        <v>362</v>
      </c>
      <c r="D91" s="117" t="s">
        <v>361</v>
      </c>
      <c r="E91" s="163">
        <v>81</v>
      </c>
      <c r="F91" s="110" t="s">
        <v>367</v>
      </c>
      <c r="G91" s="110" t="s">
        <v>366</v>
      </c>
      <c r="H91" s="116">
        <v>10</v>
      </c>
      <c r="I91" s="115">
        <v>42051</v>
      </c>
      <c r="J91" s="115">
        <v>42093</v>
      </c>
      <c r="K91" s="80">
        <f t="shared" si="5"/>
        <v>6</v>
      </c>
      <c r="L91" s="107">
        <v>10</v>
      </c>
      <c r="M91" s="92">
        <f t="shared" si="6"/>
        <v>1</v>
      </c>
      <c r="N91" s="88">
        <f t="shared" si="7"/>
        <v>6</v>
      </c>
      <c r="O91" s="88">
        <f t="shared" si="8"/>
        <v>6</v>
      </c>
      <c r="P91" s="88">
        <f t="shared" si="9"/>
        <v>6</v>
      </c>
      <c r="Q91" s="623"/>
      <c r="R91" s="623"/>
      <c r="S91" s="106"/>
      <c r="T91" s="635" t="s">
        <v>371</v>
      </c>
      <c r="U91" s="105" t="s">
        <v>370</v>
      </c>
      <c r="V91" s="638"/>
      <c r="W91" s="638"/>
    </row>
    <row r="92" spans="1:23" ht="218.25" hidden="1" customHeight="1" thickBot="1" x14ac:dyDescent="0.25">
      <c r="A92" s="507">
        <v>82</v>
      </c>
      <c r="B92" s="110" t="s">
        <v>369</v>
      </c>
      <c r="C92" s="110" t="s">
        <v>362</v>
      </c>
      <c r="D92" s="117" t="s">
        <v>361</v>
      </c>
      <c r="E92" s="163">
        <v>82</v>
      </c>
      <c r="F92" s="110" t="s">
        <v>360</v>
      </c>
      <c r="G92" s="110" t="s">
        <v>359</v>
      </c>
      <c r="H92" s="116">
        <v>1</v>
      </c>
      <c r="I92" s="115">
        <v>42051</v>
      </c>
      <c r="J92" s="115">
        <v>42093</v>
      </c>
      <c r="K92" s="80">
        <f t="shared" si="5"/>
        <v>6</v>
      </c>
      <c r="L92" s="107">
        <v>1</v>
      </c>
      <c r="M92" s="92">
        <f t="shared" si="6"/>
        <v>1</v>
      </c>
      <c r="N92" s="88">
        <f t="shared" si="7"/>
        <v>6</v>
      </c>
      <c r="O92" s="88">
        <f t="shared" si="8"/>
        <v>6</v>
      </c>
      <c r="P92" s="88">
        <f t="shared" si="9"/>
        <v>6</v>
      </c>
      <c r="Q92" s="623"/>
      <c r="R92" s="623"/>
      <c r="S92" s="106"/>
      <c r="T92" s="635" t="s">
        <v>368</v>
      </c>
      <c r="U92" s="105" t="s">
        <v>364</v>
      </c>
      <c r="V92" s="638"/>
      <c r="W92" s="638"/>
    </row>
    <row r="93" spans="1:23" ht="218.25" hidden="1" customHeight="1" thickBot="1" x14ac:dyDescent="0.25">
      <c r="A93" s="507">
        <v>83</v>
      </c>
      <c r="B93" s="110" t="s">
        <v>363</v>
      </c>
      <c r="C93" s="110" t="s">
        <v>362</v>
      </c>
      <c r="D93" s="110" t="s">
        <v>361</v>
      </c>
      <c r="E93" s="112">
        <v>83</v>
      </c>
      <c r="F93" s="110" t="s">
        <v>367</v>
      </c>
      <c r="G93" s="110" t="s">
        <v>366</v>
      </c>
      <c r="H93" s="116">
        <v>10</v>
      </c>
      <c r="I93" s="115">
        <v>42051</v>
      </c>
      <c r="J93" s="115">
        <v>42368</v>
      </c>
      <c r="K93" s="80">
        <f t="shared" si="5"/>
        <v>45.285714285714285</v>
      </c>
      <c r="L93" s="107">
        <v>10</v>
      </c>
      <c r="M93" s="92">
        <f t="shared" si="6"/>
        <v>1</v>
      </c>
      <c r="N93" s="88">
        <f t="shared" si="7"/>
        <v>45.285714285714285</v>
      </c>
      <c r="O93" s="88">
        <f t="shared" si="8"/>
        <v>45.285714285714285</v>
      </c>
      <c r="P93" s="88">
        <f t="shared" si="9"/>
        <v>45.285714285714285</v>
      </c>
      <c r="Q93" s="623"/>
      <c r="R93" s="623"/>
      <c r="S93" s="106"/>
      <c r="T93" s="635" t="s">
        <v>365</v>
      </c>
      <c r="U93" s="105" t="s">
        <v>364</v>
      </c>
      <c r="V93" s="638"/>
      <c r="W93" s="638"/>
    </row>
    <row r="94" spans="1:23" ht="218.25" hidden="1" customHeight="1" thickBot="1" x14ac:dyDescent="0.25">
      <c r="A94" s="507">
        <v>84</v>
      </c>
      <c r="B94" s="110" t="s">
        <v>363</v>
      </c>
      <c r="C94" s="110" t="s">
        <v>362</v>
      </c>
      <c r="D94" s="110" t="s">
        <v>361</v>
      </c>
      <c r="E94" s="112">
        <v>84</v>
      </c>
      <c r="F94" s="110" t="s">
        <v>360</v>
      </c>
      <c r="G94" s="110" t="s">
        <v>359</v>
      </c>
      <c r="H94" s="116">
        <v>1</v>
      </c>
      <c r="I94" s="115">
        <v>42051</v>
      </c>
      <c r="J94" s="115">
        <v>42093</v>
      </c>
      <c r="K94" s="80">
        <f t="shared" si="5"/>
        <v>6</v>
      </c>
      <c r="L94" s="107">
        <v>1</v>
      </c>
      <c r="M94" s="92">
        <f t="shared" si="6"/>
        <v>1</v>
      </c>
      <c r="N94" s="88">
        <f t="shared" si="7"/>
        <v>6</v>
      </c>
      <c r="O94" s="88">
        <f t="shared" si="8"/>
        <v>6</v>
      </c>
      <c r="P94" s="88">
        <f t="shared" si="9"/>
        <v>6</v>
      </c>
      <c r="Q94" s="623"/>
      <c r="R94" s="623"/>
      <c r="S94" s="106"/>
      <c r="T94" s="635" t="s">
        <v>358</v>
      </c>
      <c r="U94" s="105" t="s">
        <v>354</v>
      </c>
      <c r="V94" s="638"/>
      <c r="W94" s="638"/>
    </row>
    <row r="95" spans="1:23" ht="303" hidden="1" customHeight="1" thickBot="1" x14ac:dyDescent="0.25">
      <c r="A95" s="507">
        <v>85</v>
      </c>
      <c r="B95" s="110" t="s">
        <v>353</v>
      </c>
      <c r="C95" s="110" t="s">
        <v>352</v>
      </c>
      <c r="D95" s="117" t="s">
        <v>351</v>
      </c>
      <c r="E95" s="119">
        <v>85</v>
      </c>
      <c r="F95" s="510" t="s">
        <v>357</v>
      </c>
      <c r="G95" s="117" t="s">
        <v>356</v>
      </c>
      <c r="H95" s="116">
        <v>1</v>
      </c>
      <c r="I95" s="115">
        <v>42051</v>
      </c>
      <c r="J95" s="115">
        <v>42093</v>
      </c>
      <c r="K95" s="80">
        <f t="shared" si="5"/>
        <v>6</v>
      </c>
      <c r="L95" s="107">
        <v>1</v>
      </c>
      <c r="M95" s="92">
        <f t="shared" si="6"/>
        <v>1</v>
      </c>
      <c r="N95" s="88">
        <f t="shared" si="7"/>
        <v>6</v>
      </c>
      <c r="O95" s="88">
        <f t="shared" si="8"/>
        <v>6</v>
      </c>
      <c r="P95" s="88">
        <f t="shared" si="9"/>
        <v>6</v>
      </c>
      <c r="Q95" s="623"/>
      <c r="R95" s="623"/>
      <c r="S95" s="106"/>
      <c r="T95" s="635" t="s">
        <v>355</v>
      </c>
      <c r="U95" s="517" t="s">
        <v>354</v>
      </c>
      <c r="V95" s="638"/>
      <c r="W95" s="638"/>
    </row>
    <row r="96" spans="1:23" ht="188.25" hidden="1" customHeight="1" thickBot="1" x14ac:dyDescent="0.25">
      <c r="A96" s="507">
        <v>86</v>
      </c>
      <c r="B96" s="110" t="s">
        <v>353</v>
      </c>
      <c r="C96" s="110" t="s">
        <v>352</v>
      </c>
      <c r="D96" s="117" t="s">
        <v>351</v>
      </c>
      <c r="E96" s="119">
        <v>86</v>
      </c>
      <c r="F96" s="510" t="s">
        <v>350</v>
      </c>
      <c r="G96" s="117" t="s">
        <v>349</v>
      </c>
      <c r="H96" s="116">
        <v>4</v>
      </c>
      <c r="I96" s="115">
        <v>42051</v>
      </c>
      <c r="J96" s="115">
        <v>42093</v>
      </c>
      <c r="K96" s="80">
        <f t="shared" si="5"/>
        <v>6</v>
      </c>
      <c r="L96" s="107">
        <v>4</v>
      </c>
      <c r="M96" s="92">
        <f t="shared" si="6"/>
        <v>1</v>
      </c>
      <c r="N96" s="88">
        <f t="shared" si="7"/>
        <v>6</v>
      </c>
      <c r="O96" s="88">
        <f t="shared" si="8"/>
        <v>6</v>
      </c>
      <c r="P96" s="88">
        <f t="shared" si="9"/>
        <v>6</v>
      </c>
      <c r="Q96" s="623"/>
      <c r="R96" s="623"/>
      <c r="S96" s="106"/>
      <c r="T96" s="162" t="s">
        <v>348</v>
      </c>
      <c r="U96" s="517" t="s">
        <v>342</v>
      </c>
      <c r="V96" s="640" t="s">
        <v>1478</v>
      </c>
      <c r="W96" s="638" t="s">
        <v>1479</v>
      </c>
    </row>
    <row r="97" spans="1:23" ht="218.25" hidden="1" customHeight="1" thickBot="1" x14ac:dyDescent="0.25">
      <c r="A97" s="507">
        <v>87</v>
      </c>
      <c r="B97" s="110" t="s">
        <v>347</v>
      </c>
      <c r="C97" s="110" t="s">
        <v>346</v>
      </c>
      <c r="D97" s="117" t="s">
        <v>339</v>
      </c>
      <c r="E97" s="119">
        <v>87</v>
      </c>
      <c r="F97" s="117" t="s">
        <v>345</v>
      </c>
      <c r="G97" s="117" t="s">
        <v>344</v>
      </c>
      <c r="H97" s="116">
        <v>1</v>
      </c>
      <c r="I97" s="115">
        <v>42051</v>
      </c>
      <c r="J97" s="115">
        <v>42063</v>
      </c>
      <c r="K97" s="80">
        <f t="shared" si="5"/>
        <v>1.7142857142857142</v>
      </c>
      <c r="L97" s="107">
        <v>1</v>
      </c>
      <c r="M97" s="92">
        <f t="shared" si="6"/>
        <v>1</v>
      </c>
      <c r="N97" s="88">
        <f t="shared" si="7"/>
        <v>1.7142857142857142</v>
      </c>
      <c r="O97" s="88">
        <f t="shared" si="8"/>
        <v>1.7142857142857142</v>
      </c>
      <c r="P97" s="88">
        <f t="shared" si="9"/>
        <v>1.7142857142857142</v>
      </c>
      <c r="Q97" s="623"/>
      <c r="R97" s="623"/>
      <c r="S97" s="106"/>
      <c r="T97" s="635" t="s">
        <v>343</v>
      </c>
      <c r="U97" s="114" t="s">
        <v>342</v>
      </c>
      <c r="V97" s="638"/>
      <c r="W97" s="638"/>
    </row>
    <row r="98" spans="1:23" ht="218.25" hidden="1" customHeight="1" thickBot="1" x14ac:dyDescent="0.25">
      <c r="A98" s="507">
        <v>88</v>
      </c>
      <c r="B98" s="110" t="s">
        <v>341</v>
      </c>
      <c r="C98" s="110" t="s">
        <v>340</v>
      </c>
      <c r="D98" s="117" t="s">
        <v>339</v>
      </c>
      <c r="E98" s="119">
        <v>88</v>
      </c>
      <c r="F98" s="117" t="s">
        <v>338</v>
      </c>
      <c r="G98" s="117" t="s">
        <v>337</v>
      </c>
      <c r="H98" s="116">
        <v>1</v>
      </c>
      <c r="I98" s="115">
        <v>42051</v>
      </c>
      <c r="J98" s="115">
        <v>42063</v>
      </c>
      <c r="K98" s="80">
        <f t="shared" si="5"/>
        <v>1.7142857142857142</v>
      </c>
      <c r="L98" s="107">
        <v>1</v>
      </c>
      <c r="M98" s="92">
        <f t="shared" si="6"/>
        <v>1</v>
      </c>
      <c r="N98" s="88">
        <f t="shared" si="7"/>
        <v>1.7142857142857142</v>
      </c>
      <c r="O98" s="88">
        <f t="shared" si="8"/>
        <v>1.7142857142857142</v>
      </c>
      <c r="P98" s="88">
        <f t="shared" si="9"/>
        <v>1.7142857142857142</v>
      </c>
      <c r="Q98" s="623"/>
      <c r="R98" s="623"/>
      <c r="S98" s="106"/>
      <c r="T98" s="635" t="s">
        <v>336</v>
      </c>
      <c r="U98" s="114" t="s">
        <v>335</v>
      </c>
      <c r="V98" s="638"/>
      <c r="W98" s="638"/>
    </row>
    <row r="99" spans="1:23" ht="126" hidden="1" customHeight="1" thickBot="1" x14ac:dyDescent="0.25">
      <c r="A99" s="639">
        <v>89</v>
      </c>
      <c r="B99" s="110" t="s">
        <v>334</v>
      </c>
      <c r="C99" s="110" t="s">
        <v>328</v>
      </c>
      <c r="D99" s="117" t="s">
        <v>197</v>
      </c>
      <c r="E99" s="119">
        <v>89</v>
      </c>
      <c r="F99" s="117" t="s">
        <v>333</v>
      </c>
      <c r="G99" s="117" t="s">
        <v>332</v>
      </c>
      <c r="H99" s="116">
        <v>1</v>
      </c>
      <c r="I99" s="115">
        <v>42051</v>
      </c>
      <c r="J99" s="115">
        <v>42170</v>
      </c>
      <c r="K99" s="80">
        <f t="shared" si="5"/>
        <v>17</v>
      </c>
      <c r="L99" s="107">
        <v>1</v>
      </c>
      <c r="M99" s="92">
        <f t="shared" si="6"/>
        <v>1</v>
      </c>
      <c r="N99" s="88">
        <f t="shared" si="7"/>
        <v>17</v>
      </c>
      <c r="O99" s="88">
        <f t="shared" si="8"/>
        <v>17</v>
      </c>
      <c r="P99" s="88">
        <f t="shared" si="9"/>
        <v>17</v>
      </c>
      <c r="Q99" s="623"/>
      <c r="R99" s="623"/>
      <c r="S99" s="106"/>
      <c r="T99" s="635" t="s">
        <v>331</v>
      </c>
      <c r="U99" s="114" t="s">
        <v>330</v>
      </c>
      <c r="V99" s="638"/>
      <c r="W99" s="638"/>
    </row>
    <row r="100" spans="1:23" ht="126" hidden="1" customHeight="1" thickBot="1" x14ac:dyDescent="0.25">
      <c r="A100" s="639">
        <v>90</v>
      </c>
      <c r="B100" s="110" t="s">
        <v>329</v>
      </c>
      <c r="C100" s="110" t="s">
        <v>328</v>
      </c>
      <c r="D100" s="117" t="s">
        <v>197</v>
      </c>
      <c r="E100" s="119">
        <v>90</v>
      </c>
      <c r="F100" s="510" t="s">
        <v>327</v>
      </c>
      <c r="G100" s="117" t="s">
        <v>326</v>
      </c>
      <c r="H100" s="116">
        <v>1</v>
      </c>
      <c r="I100" s="115">
        <v>42051</v>
      </c>
      <c r="J100" s="115">
        <v>42124</v>
      </c>
      <c r="K100" s="80">
        <f t="shared" si="5"/>
        <v>10.428571428571429</v>
      </c>
      <c r="L100" s="107">
        <v>1</v>
      </c>
      <c r="M100" s="92">
        <f t="shared" si="6"/>
        <v>1</v>
      </c>
      <c r="N100" s="88">
        <f t="shared" si="7"/>
        <v>10.428571428571429</v>
      </c>
      <c r="O100" s="88">
        <f t="shared" si="8"/>
        <v>10.428571428571429</v>
      </c>
      <c r="P100" s="88">
        <f t="shared" si="9"/>
        <v>10.428571428571429</v>
      </c>
      <c r="Q100" s="623"/>
      <c r="R100" s="623"/>
      <c r="S100" s="106"/>
      <c r="T100" s="635" t="s">
        <v>325</v>
      </c>
      <c r="U100" s="517" t="s">
        <v>299</v>
      </c>
      <c r="V100" s="638"/>
      <c r="W100" s="638"/>
    </row>
    <row r="101" spans="1:23" ht="129" hidden="1" customHeight="1" thickBot="1" x14ac:dyDescent="0.25">
      <c r="A101" s="639">
        <v>91</v>
      </c>
      <c r="B101" s="110" t="s">
        <v>324</v>
      </c>
      <c r="C101" s="110" t="s">
        <v>319</v>
      </c>
      <c r="D101" s="161" t="s">
        <v>323</v>
      </c>
      <c r="E101" s="119">
        <v>91</v>
      </c>
      <c r="F101" s="117" t="s">
        <v>322</v>
      </c>
      <c r="G101" s="117" t="s">
        <v>321</v>
      </c>
      <c r="H101" s="116">
        <v>1</v>
      </c>
      <c r="I101" s="115">
        <v>42051</v>
      </c>
      <c r="J101" s="115">
        <v>42124</v>
      </c>
      <c r="K101" s="80">
        <f t="shared" si="5"/>
        <v>10.428571428571429</v>
      </c>
      <c r="L101" s="107">
        <v>1</v>
      </c>
      <c r="M101" s="92">
        <f t="shared" si="6"/>
        <v>1</v>
      </c>
      <c r="N101" s="88">
        <f t="shared" si="7"/>
        <v>10.428571428571429</v>
      </c>
      <c r="O101" s="88">
        <f t="shared" si="8"/>
        <v>10.428571428571429</v>
      </c>
      <c r="P101" s="88">
        <f t="shared" si="9"/>
        <v>10.428571428571429</v>
      </c>
      <c r="Q101" s="623"/>
      <c r="R101" s="623"/>
      <c r="S101" s="106"/>
      <c r="T101" s="635"/>
      <c r="U101" s="114" t="s">
        <v>299</v>
      </c>
      <c r="V101" s="638"/>
      <c r="W101" s="638"/>
    </row>
    <row r="102" spans="1:23" ht="252" hidden="1" customHeight="1" thickBot="1" x14ac:dyDescent="0.25">
      <c r="A102" s="639">
        <v>92</v>
      </c>
      <c r="B102" s="160" t="s">
        <v>320</v>
      </c>
      <c r="C102" s="110" t="s">
        <v>319</v>
      </c>
      <c r="D102" s="117" t="s">
        <v>197</v>
      </c>
      <c r="E102" s="119">
        <v>92</v>
      </c>
      <c r="F102" s="117" t="s">
        <v>318</v>
      </c>
      <c r="G102" s="117" t="s">
        <v>317</v>
      </c>
      <c r="H102" s="116">
        <v>1</v>
      </c>
      <c r="I102" s="115">
        <v>42051</v>
      </c>
      <c r="J102" s="115">
        <v>42124</v>
      </c>
      <c r="K102" s="80">
        <f t="shared" si="5"/>
        <v>10.428571428571429</v>
      </c>
      <c r="L102" s="107">
        <v>1</v>
      </c>
      <c r="M102" s="92">
        <f t="shared" si="6"/>
        <v>1</v>
      </c>
      <c r="N102" s="88">
        <f t="shared" si="7"/>
        <v>10.428571428571429</v>
      </c>
      <c r="O102" s="88">
        <f t="shared" si="8"/>
        <v>10.428571428571429</v>
      </c>
      <c r="P102" s="88">
        <f t="shared" si="9"/>
        <v>10.428571428571429</v>
      </c>
      <c r="Q102" s="623"/>
      <c r="R102" s="623"/>
      <c r="S102" s="106"/>
      <c r="T102" s="159" t="s">
        <v>316</v>
      </c>
      <c r="U102" s="114" t="s">
        <v>299</v>
      </c>
      <c r="V102" s="638"/>
      <c r="W102" s="638"/>
    </row>
    <row r="103" spans="1:23" ht="375.75" hidden="1" customHeight="1" thickBot="1" x14ac:dyDescent="0.25">
      <c r="A103" s="639">
        <v>93</v>
      </c>
      <c r="B103" s="160" t="s">
        <v>312</v>
      </c>
      <c r="C103" s="110" t="s">
        <v>311</v>
      </c>
      <c r="D103" s="117" t="s">
        <v>197</v>
      </c>
      <c r="E103" s="119">
        <v>93</v>
      </c>
      <c r="F103" s="117" t="s">
        <v>305</v>
      </c>
      <c r="G103" s="117" t="s">
        <v>315</v>
      </c>
      <c r="H103" s="116">
        <v>100</v>
      </c>
      <c r="I103" s="115">
        <v>42051</v>
      </c>
      <c r="J103" s="115">
        <v>42368</v>
      </c>
      <c r="K103" s="80">
        <f t="shared" si="5"/>
        <v>45.285714285714285</v>
      </c>
      <c r="L103" s="107">
        <v>96</v>
      </c>
      <c r="M103" s="92">
        <f t="shared" si="6"/>
        <v>0.96</v>
      </c>
      <c r="N103" s="88">
        <f t="shared" si="7"/>
        <v>43.474285714285713</v>
      </c>
      <c r="O103" s="88">
        <f t="shared" si="8"/>
        <v>43.474285714285713</v>
      </c>
      <c r="P103" s="88">
        <f t="shared" si="9"/>
        <v>45.285714285714285</v>
      </c>
      <c r="Q103" s="623"/>
      <c r="R103" s="623"/>
      <c r="S103" s="106"/>
      <c r="T103" s="641" t="s">
        <v>1704</v>
      </c>
      <c r="U103" s="114" t="s">
        <v>299</v>
      </c>
      <c r="V103" s="638"/>
      <c r="W103" s="638"/>
    </row>
    <row r="104" spans="1:23" ht="375" hidden="1" customHeight="1" thickBot="1" x14ac:dyDescent="0.25">
      <c r="A104" s="491">
        <v>94</v>
      </c>
      <c r="B104" s="113" t="s">
        <v>2126</v>
      </c>
      <c r="C104" s="113" t="s">
        <v>311</v>
      </c>
      <c r="D104" s="128" t="s">
        <v>197</v>
      </c>
      <c r="E104" s="492">
        <v>94</v>
      </c>
      <c r="F104" s="513" t="s">
        <v>314</v>
      </c>
      <c r="G104" s="128" t="s">
        <v>313</v>
      </c>
      <c r="H104" s="494">
        <v>100</v>
      </c>
      <c r="I104" s="495">
        <v>42051</v>
      </c>
      <c r="J104" s="495">
        <v>42368</v>
      </c>
      <c r="K104" s="496">
        <f t="shared" si="5"/>
        <v>45.285714285714285</v>
      </c>
      <c r="L104" s="497">
        <v>60</v>
      </c>
      <c r="M104" s="498">
        <v>0.6</v>
      </c>
      <c r="N104" s="88">
        <f t="shared" si="7"/>
        <v>27.171428571428571</v>
      </c>
      <c r="O104" s="88">
        <f t="shared" si="8"/>
        <v>27.171428571428571</v>
      </c>
      <c r="P104" s="88">
        <f t="shared" si="9"/>
        <v>45.285714285714285</v>
      </c>
      <c r="Q104" s="623"/>
      <c r="R104" s="623"/>
      <c r="S104" s="106"/>
      <c r="T104" s="641" t="s">
        <v>2121</v>
      </c>
      <c r="U104" s="517" t="s">
        <v>299</v>
      </c>
      <c r="V104" s="644"/>
      <c r="W104" s="638"/>
    </row>
    <row r="105" spans="1:23" ht="370.5" hidden="1" customHeight="1" thickBot="1" x14ac:dyDescent="0.25">
      <c r="A105" s="491">
        <v>95</v>
      </c>
      <c r="B105" s="113" t="s">
        <v>2125</v>
      </c>
      <c r="C105" s="113" t="s">
        <v>311</v>
      </c>
      <c r="D105" s="128" t="s">
        <v>197</v>
      </c>
      <c r="E105" s="492">
        <v>95</v>
      </c>
      <c r="F105" s="513" t="s">
        <v>310</v>
      </c>
      <c r="G105" s="128" t="s">
        <v>308</v>
      </c>
      <c r="H105" s="494">
        <v>100</v>
      </c>
      <c r="I105" s="495">
        <v>42051</v>
      </c>
      <c r="J105" s="495">
        <v>42368</v>
      </c>
      <c r="K105" s="496">
        <f t="shared" si="5"/>
        <v>45.285714285714285</v>
      </c>
      <c r="L105" s="497">
        <v>50</v>
      </c>
      <c r="M105" s="498">
        <f t="shared" ref="M105:M140" si="10">IF(L105/H105&gt;1,1,+L105/H105)</f>
        <v>0.5</v>
      </c>
      <c r="N105" s="88">
        <f t="shared" si="7"/>
        <v>22.642857142857142</v>
      </c>
      <c r="O105" s="88">
        <f t="shared" si="8"/>
        <v>22.642857142857142</v>
      </c>
      <c r="P105" s="88">
        <f t="shared" si="9"/>
        <v>45.285714285714285</v>
      </c>
      <c r="Q105" s="623"/>
      <c r="R105" s="623"/>
      <c r="S105" s="106"/>
      <c r="T105" s="641" t="s">
        <v>1699</v>
      </c>
      <c r="U105" s="517" t="s">
        <v>299</v>
      </c>
      <c r="V105" s="519" t="s">
        <v>1700</v>
      </c>
      <c r="W105" s="638" t="s">
        <v>1480</v>
      </c>
    </row>
    <row r="106" spans="1:23" ht="337.5" hidden="1" customHeight="1" thickBot="1" x14ac:dyDescent="0.25">
      <c r="A106" s="491">
        <v>96</v>
      </c>
      <c r="B106" s="113" t="s">
        <v>309</v>
      </c>
      <c r="C106" s="113" t="s">
        <v>306</v>
      </c>
      <c r="D106" s="128" t="s">
        <v>244</v>
      </c>
      <c r="E106" s="119">
        <v>96</v>
      </c>
      <c r="F106" s="493" t="s">
        <v>305</v>
      </c>
      <c r="G106" s="128" t="s">
        <v>308</v>
      </c>
      <c r="H106" s="494">
        <v>100</v>
      </c>
      <c r="I106" s="495">
        <v>42051</v>
      </c>
      <c r="J106" s="495">
        <v>42368</v>
      </c>
      <c r="K106" s="496">
        <f t="shared" si="5"/>
        <v>45.285714285714285</v>
      </c>
      <c r="L106" s="497">
        <v>60</v>
      </c>
      <c r="M106" s="498">
        <f t="shared" si="10"/>
        <v>0.6</v>
      </c>
      <c r="N106" s="88">
        <f t="shared" si="7"/>
        <v>27.171428571428571</v>
      </c>
      <c r="O106" s="88">
        <f t="shared" si="8"/>
        <v>27.171428571428571</v>
      </c>
      <c r="P106" s="88">
        <f t="shared" si="9"/>
        <v>45.285714285714285</v>
      </c>
      <c r="Q106" s="623"/>
      <c r="R106" s="623"/>
      <c r="S106" s="106"/>
      <c r="T106" s="641" t="s">
        <v>2123</v>
      </c>
      <c r="U106" s="135" t="s">
        <v>299</v>
      </c>
      <c r="V106" s="518"/>
      <c r="W106" s="638"/>
    </row>
    <row r="107" spans="1:23" ht="272.25" hidden="1" customHeight="1" thickBot="1" x14ac:dyDescent="0.25">
      <c r="A107" s="491">
        <v>97</v>
      </c>
      <c r="B107" s="113" t="s">
        <v>307</v>
      </c>
      <c r="C107" s="113" t="s">
        <v>306</v>
      </c>
      <c r="D107" s="128" t="s">
        <v>244</v>
      </c>
      <c r="E107" s="492">
        <v>97</v>
      </c>
      <c r="F107" s="493" t="s">
        <v>305</v>
      </c>
      <c r="G107" s="128" t="s">
        <v>304</v>
      </c>
      <c r="H107" s="494">
        <v>100</v>
      </c>
      <c r="I107" s="495">
        <v>42051</v>
      </c>
      <c r="J107" s="495">
        <v>42368</v>
      </c>
      <c r="K107" s="496">
        <f t="shared" si="5"/>
        <v>45.285714285714285</v>
      </c>
      <c r="L107" s="497">
        <v>80</v>
      </c>
      <c r="M107" s="498">
        <f t="shared" si="10"/>
        <v>0.8</v>
      </c>
      <c r="N107" s="88">
        <f t="shared" si="7"/>
        <v>36.228571428571428</v>
      </c>
      <c r="O107" s="88">
        <f t="shared" si="8"/>
        <v>36.228571428571428</v>
      </c>
      <c r="P107" s="88">
        <f t="shared" si="9"/>
        <v>45.285714285714285</v>
      </c>
      <c r="Q107" s="623"/>
      <c r="R107" s="623"/>
      <c r="S107" s="106"/>
      <c r="T107" s="641" t="s">
        <v>2123</v>
      </c>
      <c r="U107" s="135" t="s">
        <v>299</v>
      </c>
      <c r="V107" s="518"/>
      <c r="W107" s="638"/>
    </row>
    <row r="108" spans="1:23" ht="277.5" customHeight="1" thickBot="1" x14ac:dyDescent="0.25">
      <c r="A108" s="639">
        <v>98</v>
      </c>
      <c r="B108" s="131" t="s">
        <v>303</v>
      </c>
      <c r="C108" s="131" t="s">
        <v>294</v>
      </c>
      <c r="D108" s="158" t="s">
        <v>244</v>
      </c>
      <c r="E108" s="156">
        <v>98</v>
      </c>
      <c r="F108" s="514" t="s">
        <v>302</v>
      </c>
      <c r="G108" s="158" t="s">
        <v>301</v>
      </c>
      <c r="H108" s="130">
        <v>1</v>
      </c>
      <c r="I108" s="129">
        <v>42051</v>
      </c>
      <c r="J108" s="129">
        <v>42124</v>
      </c>
      <c r="K108" s="80">
        <f t="shared" si="5"/>
        <v>10.428571428571429</v>
      </c>
      <c r="L108" s="107">
        <v>1</v>
      </c>
      <c r="M108" s="92">
        <f t="shared" si="10"/>
        <v>1</v>
      </c>
      <c r="N108" s="88">
        <f t="shared" si="7"/>
        <v>10.428571428571429</v>
      </c>
      <c r="O108" s="88">
        <f t="shared" si="8"/>
        <v>10.428571428571429</v>
      </c>
      <c r="P108" s="88">
        <f t="shared" si="9"/>
        <v>10.428571428571429</v>
      </c>
      <c r="Q108" s="623"/>
      <c r="R108" s="623"/>
      <c r="S108" s="106"/>
      <c r="T108" s="960" t="s">
        <v>300</v>
      </c>
      <c r="U108" s="517" t="s">
        <v>299</v>
      </c>
      <c r="V108" s="521" t="s">
        <v>1701</v>
      </c>
      <c r="W108" s="638"/>
    </row>
    <row r="109" spans="1:23" ht="277.5" hidden="1" customHeight="1" thickBot="1" x14ac:dyDescent="0.25">
      <c r="A109" s="639">
        <v>99</v>
      </c>
      <c r="B109" s="117" t="s">
        <v>295</v>
      </c>
      <c r="C109" s="117" t="s">
        <v>294</v>
      </c>
      <c r="D109" s="117" t="s">
        <v>244</v>
      </c>
      <c r="E109" s="119">
        <v>99</v>
      </c>
      <c r="F109" s="117" t="s">
        <v>298</v>
      </c>
      <c r="G109" s="117" t="s">
        <v>297</v>
      </c>
      <c r="H109" s="127">
        <v>1</v>
      </c>
      <c r="I109" s="126">
        <v>42051</v>
      </c>
      <c r="J109" s="126">
        <v>42093</v>
      </c>
      <c r="K109" s="80">
        <f t="shared" si="5"/>
        <v>6</v>
      </c>
      <c r="L109" s="107">
        <v>1</v>
      </c>
      <c r="M109" s="92">
        <f t="shared" si="10"/>
        <v>1</v>
      </c>
      <c r="N109" s="88">
        <f t="shared" si="7"/>
        <v>6</v>
      </c>
      <c r="O109" s="88">
        <f t="shared" si="8"/>
        <v>6</v>
      </c>
      <c r="P109" s="88">
        <f t="shared" si="9"/>
        <v>6</v>
      </c>
      <c r="Q109" s="623"/>
      <c r="R109" s="623"/>
      <c r="S109" s="106"/>
      <c r="T109" s="960" t="s">
        <v>296</v>
      </c>
      <c r="U109" s="105" t="s">
        <v>287</v>
      </c>
      <c r="V109" s="638"/>
      <c r="W109" s="638"/>
    </row>
    <row r="110" spans="1:23" ht="277.5" hidden="1" customHeight="1" thickBot="1" x14ac:dyDescent="0.25">
      <c r="A110" s="639">
        <v>100</v>
      </c>
      <c r="B110" s="124" t="s">
        <v>295</v>
      </c>
      <c r="C110" s="124" t="s">
        <v>294</v>
      </c>
      <c r="D110" s="122" t="s">
        <v>244</v>
      </c>
      <c r="E110" s="123">
        <v>100</v>
      </c>
      <c r="F110" s="122" t="s">
        <v>293</v>
      </c>
      <c r="G110" s="122" t="s">
        <v>292</v>
      </c>
      <c r="H110" s="121">
        <v>1</v>
      </c>
      <c r="I110" s="120">
        <v>42051</v>
      </c>
      <c r="J110" s="120">
        <v>42093</v>
      </c>
      <c r="K110" s="80">
        <f t="shared" si="5"/>
        <v>6</v>
      </c>
      <c r="L110" s="107">
        <v>1</v>
      </c>
      <c r="M110" s="92">
        <f t="shared" si="10"/>
        <v>1</v>
      </c>
      <c r="N110" s="88">
        <f t="shared" si="7"/>
        <v>6</v>
      </c>
      <c r="O110" s="88">
        <f t="shared" si="8"/>
        <v>6</v>
      </c>
      <c r="P110" s="88">
        <f t="shared" si="9"/>
        <v>6</v>
      </c>
      <c r="Q110" s="623"/>
      <c r="R110" s="623"/>
      <c r="S110" s="106"/>
      <c r="T110" s="960" t="s">
        <v>291</v>
      </c>
      <c r="U110" s="105" t="s">
        <v>287</v>
      </c>
      <c r="V110" s="638"/>
      <c r="W110" s="638"/>
    </row>
    <row r="111" spans="1:23" ht="356.25" hidden="1" customHeight="1" thickBot="1" x14ac:dyDescent="0.25">
      <c r="A111" s="639">
        <v>101</v>
      </c>
      <c r="B111" s="111" t="s">
        <v>286</v>
      </c>
      <c r="C111" s="111" t="s">
        <v>285</v>
      </c>
      <c r="D111" s="139" t="s">
        <v>244</v>
      </c>
      <c r="E111" s="119">
        <v>101</v>
      </c>
      <c r="F111" s="118" t="s">
        <v>290</v>
      </c>
      <c r="G111" s="139" t="s">
        <v>289</v>
      </c>
      <c r="H111" s="138">
        <v>1</v>
      </c>
      <c r="I111" s="137">
        <v>42051</v>
      </c>
      <c r="J111" s="137">
        <v>42093</v>
      </c>
      <c r="K111" s="80">
        <f t="shared" si="5"/>
        <v>6</v>
      </c>
      <c r="L111" s="107">
        <v>1</v>
      </c>
      <c r="M111" s="92">
        <f t="shared" si="10"/>
        <v>1</v>
      </c>
      <c r="N111" s="88">
        <f t="shared" si="7"/>
        <v>6</v>
      </c>
      <c r="O111" s="88">
        <f t="shared" si="8"/>
        <v>6</v>
      </c>
      <c r="P111" s="88">
        <f t="shared" si="9"/>
        <v>6</v>
      </c>
      <c r="Q111" s="623"/>
      <c r="R111" s="623"/>
      <c r="S111" s="106"/>
      <c r="T111" s="960" t="s">
        <v>288</v>
      </c>
      <c r="U111" s="135" t="s">
        <v>287</v>
      </c>
      <c r="V111" s="638"/>
      <c r="W111" s="638"/>
    </row>
    <row r="112" spans="1:23" ht="277.5" hidden="1" customHeight="1" thickBot="1" x14ac:dyDescent="0.25">
      <c r="A112" s="639">
        <v>102</v>
      </c>
      <c r="B112" s="111" t="s">
        <v>286</v>
      </c>
      <c r="C112" s="111" t="s">
        <v>285</v>
      </c>
      <c r="D112" s="139" t="s">
        <v>244</v>
      </c>
      <c r="E112" s="119">
        <v>102</v>
      </c>
      <c r="F112" s="139" t="s">
        <v>284</v>
      </c>
      <c r="G112" s="139" t="s">
        <v>283</v>
      </c>
      <c r="H112" s="138">
        <v>10</v>
      </c>
      <c r="I112" s="137">
        <v>42051</v>
      </c>
      <c r="J112" s="137">
        <v>42368</v>
      </c>
      <c r="K112" s="80">
        <f t="shared" si="5"/>
        <v>45.285714285714285</v>
      </c>
      <c r="L112" s="107">
        <v>10</v>
      </c>
      <c r="M112" s="92">
        <f t="shared" si="10"/>
        <v>1</v>
      </c>
      <c r="N112" s="88">
        <f t="shared" si="7"/>
        <v>45.285714285714285</v>
      </c>
      <c r="O112" s="88">
        <f t="shared" si="8"/>
        <v>45.285714285714285</v>
      </c>
      <c r="P112" s="88">
        <f t="shared" si="9"/>
        <v>45.285714285714285</v>
      </c>
      <c r="Q112" s="623"/>
      <c r="R112" s="623"/>
      <c r="S112" s="106"/>
      <c r="T112" s="960" t="s">
        <v>282</v>
      </c>
      <c r="U112" s="114" t="s">
        <v>276</v>
      </c>
      <c r="V112" s="638"/>
      <c r="W112" s="638"/>
    </row>
    <row r="113" spans="1:23" ht="277.5" hidden="1" customHeight="1" thickBot="1" x14ac:dyDescent="0.25">
      <c r="A113" s="639">
        <v>103</v>
      </c>
      <c r="B113" s="111" t="s">
        <v>281</v>
      </c>
      <c r="C113" s="111" t="s">
        <v>280</v>
      </c>
      <c r="D113" s="139" t="s">
        <v>244</v>
      </c>
      <c r="E113" s="119">
        <v>103</v>
      </c>
      <c r="F113" s="139" t="s">
        <v>279</v>
      </c>
      <c r="G113" s="139" t="s">
        <v>278</v>
      </c>
      <c r="H113" s="138">
        <v>10</v>
      </c>
      <c r="I113" s="137">
        <v>42051</v>
      </c>
      <c r="J113" s="137">
        <v>42368</v>
      </c>
      <c r="K113" s="80">
        <f t="shared" si="5"/>
        <v>45.285714285714285</v>
      </c>
      <c r="L113" s="107">
        <v>10</v>
      </c>
      <c r="M113" s="92">
        <f t="shared" si="10"/>
        <v>1</v>
      </c>
      <c r="N113" s="88">
        <f t="shared" si="7"/>
        <v>45.285714285714285</v>
      </c>
      <c r="O113" s="88">
        <f t="shared" si="8"/>
        <v>45.285714285714285</v>
      </c>
      <c r="P113" s="88">
        <f t="shared" si="9"/>
        <v>45.285714285714285</v>
      </c>
      <c r="Q113" s="623"/>
      <c r="R113" s="623"/>
      <c r="S113" s="106"/>
      <c r="T113" s="960" t="s">
        <v>277</v>
      </c>
      <c r="U113" s="114" t="s">
        <v>276</v>
      </c>
      <c r="V113" s="638"/>
      <c r="W113" s="638"/>
    </row>
    <row r="114" spans="1:23" ht="277.5" hidden="1" customHeight="1" thickBot="1" x14ac:dyDescent="0.25">
      <c r="A114" s="639">
        <v>104</v>
      </c>
      <c r="B114" s="157" t="s">
        <v>272</v>
      </c>
      <c r="C114" s="157" t="s">
        <v>271</v>
      </c>
      <c r="D114" s="155" t="s">
        <v>265</v>
      </c>
      <c r="E114" s="156">
        <v>104</v>
      </c>
      <c r="F114" s="155" t="s">
        <v>275</v>
      </c>
      <c r="G114" s="155" t="s">
        <v>263</v>
      </c>
      <c r="H114" s="154">
        <v>100</v>
      </c>
      <c r="I114" s="153">
        <v>42051</v>
      </c>
      <c r="J114" s="153">
        <v>42078</v>
      </c>
      <c r="K114" s="80">
        <f t="shared" si="5"/>
        <v>3.8571428571428572</v>
      </c>
      <c r="L114" s="107">
        <v>100</v>
      </c>
      <c r="M114" s="92">
        <f t="shared" si="10"/>
        <v>1</v>
      </c>
      <c r="N114" s="88">
        <f t="shared" si="7"/>
        <v>3.8571428571428572</v>
      </c>
      <c r="O114" s="88">
        <f t="shared" si="8"/>
        <v>3.8571428571428572</v>
      </c>
      <c r="P114" s="88">
        <f t="shared" si="9"/>
        <v>3.8571428571428572</v>
      </c>
      <c r="Q114" s="623"/>
      <c r="R114" s="623"/>
      <c r="S114" s="106"/>
      <c r="T114" s="960" t="s">
        <v>274</v>
      </c>
      <c r="U114" s="114" t="s">
        <v>273</v>
      </c>
      <c r="V114" s="638"/>
      <c r="W114" s="638"/>
    </row>
    <row r="115" spans="1:23" ht="277.5" hidden="1" customHeight="1" thickBot="1" x14ac:dyDescent="0.25">
      <c r="A115" s="639">
        <v>105</v>
      </c>
      <c r="B115" s="139" t="s">
        <v>272</v>
      </c>
      <c r="C115" s="139" t="s">
        <v>271</v>
      </c>
      <c r="D115" s="139" t="s">
        <v>265</v>
      </c>
      <c r="E115" s="119">
        <v>105</v>
      </c>
      <c r="F115" s="139" t="s">
        <v>270</v>
      </c>
      <c r="G115" s="139" t="s">
        <v>269</v>
      </c>
      <c r="H115" s="152">
        <v>1</v>
      </c>
      <c r="I115" s="151">
        <v>42051</v>
      </c>
      <c r="J115" s="151">
        <v>42368</v>
      </c>
      <c r="K115" s="80">
        <f t="shared" si="5"/>
        <v>45.285714285714285</v>
      </c>
      <c r="L115" s="150">
        <v>1</v>
      </c>
      <c r="M115" s="92">
        <f t="shared" si="10"/>
        <v>1</v>
      </c>
      <c r="N115" s="88">
        <f t="shared" si="7"/>
        <v>45.285714285714285</v>
      </c>
      <c r="O115" s="88">
        <f t="shared" si="8"/>
        <v>45.285714285714285</v>
      </c>
      <c r="P115" s="88">
        <f t="shared" si="9"/>
        <v>45.285714285714285</v>
      </c>
      <c r="Q115" s="623"/>
      <c r="R115" s="623"/>
      <c r="S115" s="106"/>
      <c r="T115" s="960" t="s">
        <v>268</v>
      </c>
      <c r="U115" s="114" t="s">
        <v>261</v>
      </c>
      <c r="V115" s="638"/>
      <c r="W115" s="638"/>
    </row>
    <row r="116" spans="1:23" ht="277.5" hidden="1" customHeight="1" thickBot="1" x14ac:dyDescent="0.25">
      <c r="A116" s="639">
        <v>106</v>
      </c>
      <c r="B116" s="149" t="s">
        <v>267</v>
      </c>
      <c r="C116" s="149" t="s">
        <v>266</v>
      </c>
      <c r="D116" s="148" t="s">
        <v>265</v>
      </c>
      <c r="E116" s="123">
        <v>106</v>
      </c>
      <c r="F116" s="148" t="s">
        <v>264</v>
      </c>
      <c r="G116" s="148" t="s">
        <v>263</v>
      </c>
      <c r="H116" s="147">
        <v>100</v>
      </c>
      <c r="I116" s="146">
        <v>42051</v>
      </c>
      <c r="J116" s="146">
        <v>42078</v>
      </c>
      <c r="K116" s="80">
        <f t="shared" si="5"/>
        <v>3.8571428571428572</v>
      </c>
      <c r="L116" s="107">
        <v>100</v>
      </c>
      <c r="M116" s="92">
        <f t="shared" si="10"/>
        <v>1</v>
      </c>
      <c r="N116" s="88">
        <f t="shared" si="7"/>
        <v>3.8571428571428572</v>
      </c>
      <c r="O116" s="88">
        <f t="shared" si="8"/>
        <v>3.8571428571428572</v>
      </c>
      <c r="P116" s="88">
        <f t="shared" si="9"/>
        <v>3.8571428571428572</v>
      </c>
      <c r="Q116" s="623"/>
      <c r="R116" s="623"/>
      <c r="S116" s="106"/>
      <c r="T116" s="635" t="s">
        <v>262</v>
      </c>
      <c r="U116" s="114" t="s">
        <v>261</v>
      </c>
      <c r="V116" s="638"/>
      <c r="W116" s="638"/>
    </row>
    <row r="117" spans="1:23" ht="277.5" hidden="1" customHeight="1" thickBot="1" x14ac:dyDescent="0.25">
      <c r="A117" s="639">
        <v>107</v>
      </c>
      <c r="B117" s="111" t="s">
        <v>260</v>
      </c>
      <c r="C117" s="111" t="s">
        <v>259</v>
      </c>
      <c r="D117" s="111" t="s">
        <v>258</v>
      </c>
      <c r="E117" s="112">
        <v>107</v>
      </c>
      <c r="F117" s="111" t="s">
        <v>257</v>
      </c>
      <c r="G117" s="111" t="s">
        <v>256</v>
      </c>
      <c r="H117" s="138">
        <v>1</v>
      </c>
      <c r="I117" s="137">
        <v>42051</v>
      </c>
      <c r="J117" s="137">
        <v>42078</v>
      </c>
      <c r="K117" s="80">
        <f t="shared" si="5"/>
        <v>3.8571428571428572</v>
      </c>
      <c r="L117" s="107">
        <v>1</v>
      </c>
      <c r="M117" s="92">
        <f t="shared" si="10"/>
        <v>1</v>
      </c>
      <c r="N117" s="88">
        <f t="shared" si="7"/>
        <v>3.8571428571428572</v>
      </c>
      <c r="O117" s="88">
        <f t="shared" si="8"/>
        <v>3.8571428571428572</v>
      </c>
      <c r="P117" s="88">
        <f t="shared" si="9"/>
        <v>3.8571428571428572</v>
      </c>
      <c r="Q117" s="623"/>
      <c r="R117" s="623"/>
      <c r="S117" s="106"/>
      <c r="T117" s="635" t="s">
        <v>255</v>
      </c>
      <c r="U117" s="114" t="s">
        <v>251</v>
      </c>
      <c r="V117" s="638"/>
      <c r="W117" s="638"/>
    </row>
    <row r="118" spans="1:23" ht="277.5" hidden="1" customHeight="1" thickBot="1" x14ac:dyDescent="0.25">
      <c r="A118" s="639">
        <v>108</v>
      </c>
      <c r="B118" s="111" t="s">
        <v>246</v>
      </c>
      <c r="C118" s="111" t="s">
        <v>245</v>
      </c>
      <c r="D118" s="111" t="s">
        <v>244</v>
      </c>
      <c r="E118" s="112">
        <v>108</v>
      </c>
      <c r="F118" s="111" t="s">
        <v>254</v>
      </c>
      <c r="G118" s="111" t="s">
        <v>253</v>
      </c>
      <c r="H118" s="138">
        <v>1</v>
      </c>
      <c r="I118" s="137">
        <v>42051</v>
      </c>
      <c r="J118" s="137">
        <v>42154</v>
      </c>
      <c r="K118" s="80">
        <f t="shared" si="5"/>
        <v>14.714285714285714</v>
      </c>
      <c r="L118" s="107">
        <v>1</v>
      </c>
      <c r="M118" s="92">
        <f t="shared" si="10"/>
        <v>1</v>
      </c>
      <c r="N118" s="88">
        <f t="shared" si="7"/>
        <v>14.714285714285714</v>
      </c>
      <c r="O118" s="88">
        <f t="shared" si="8"/>
        <v>14.714285714285714</v>
      </c>
      <c r="P118" s="88">
        <f t="shared" si="9"/>
        <v>14.714285714285714</v>
      </c>
      <c r="Q118" s="623"/>
      <c r="R118" s="623"/>
      <c r="S118" s="106"/>
      <c r="T118" s="142" t="s">
        <v>252</v>
      </c>
      <c r="U118" s="114" t="s">
        <v>251</v>
      </c>
      <c r="V118" s="638"/>
      <c r="W118" s="638"/>
    </row>
    <row r="119" spans="1:23" ht="399" hidden="1" customHeight="1" thickBot="1" x14ac:dyDescent="0.25">
      <c r="A119" s="639">
        <v>109</v>
      </c>
      <c r="B119" s="111" t="s">
        <v>246</v>
      </c>
      <c r="C119" s="111" t="s">
        <v>245</v>
      </c>
      <c r="D119" s="111" t="s">
        <v>244</v>
      </c>
      <c r="E119" s="112">
        <v>109</v>
      </c>
      <c r="F119" s="111" t="s">
        <v>250</v>
      </c>
      <c r="G119" s="111" t="s">
        <v>249</v>
      </c>
      <c r="H119" s="138">
        <v>100</v>
      </c>
      <c r="I119" s="137">
        <v>42051</v>
      </c>
      <c r="J119" s="137">
        <v>42093</v>
      </c>
      <c r="K119" s="80">
        <f t="shared" si="5"/>
        <v>6</v>
      </c>
      <c r="L119" s="107">
        <v>100</v>
      </c>
      <c r="M119" s="92">
        <f t="shared" si="10"/>
        <v>1</v>
      </c>
      <c r="N119" s="88">
        <f t="shared" si="7"/>
        <v>6</v>
      </c>
      <c r="O119" s="88">
        <f t="shared" si="8"/>
        <v>6</v>
      </c>
      <c r="P119" s="88">
        <f t="shared" si="9"/>
        <v>6</v>
      </c>
      <c r="Q119" s="623"/>
      <c r="R119" s="623"/>
      <c r="S119" s="106"/>
      <c r="T119" s="142" t="s">
        <v>248</v>
      </c>
      <c r="U119" s="114" t="s">
        <v>247</v>
      </c>
      <c r="V119" s="638"/>
      <c r="W119" s="638"/>
    </row>
    <row r="120" spans="1:23" ht="384.75" hidden="1" customHeight="1" thickBot="1" x14ac:dyDescent="0.25">
      <c r="A120" s="639">
        <v>110</v>
      </c>
      <c r="B120" s="140" t="s">
        <v>246</v>
      </c>
      <c r="C120" s="111" t="s">
        <v>245</v>
      </c>
      <c r="D120" s="111" t="s">
        <v>244</v>
      </c>
      <c r="E120" s="112">
        <v>110</v>
      </c>
      <c r="F120" s="508" t="s">
        <v>243</v>
      </c>
      <c r="G120" s="111" t="s">
        <v>242</v>
      </c>
      <c r="H120" s="138">
        <v>1</v>
      </c>
      <c r="I120" s="137">
        <v>42051</v>
      </c>
      <c r="J120" s="137">
        <v>42093</v>
      </c>
      <c r="K120" s="80">
        <f t="shared" si="5"/>
        <v>6</v>
      </c>
      <c r="L120" s="107">
        <v>1</v>
      </c>
      <c r="M120" s="92">
        <f t="shared" si="10"/>
        <v>1</v>
      </c>
      <c r="N120" s="88">
        <f t="shared" si="7"/>
        <v>6</v>
      </c>
      <c r="O120" s="88">
        <f t="shared" si="8"/>
        <v>6</v>
      </c>
      <c r="P120" s="88">
        <f t="shared" si="9"/>
        <v>6</v>
      </c>
      <c r="Q120" s="623"/>
      <c r="R120" s="623"/>
      <c r="S120" s="106"/>
      <c r="T120" s="635" t="s">
        <v>241</v>
      </c>
      <c r="U120" s="517" t="s">
        <v>240</v>
      </c>
      <c r="V120" s="519" t="s">
        <v>1481</v>
      </c>
      <c r="W120" s="638"/>
    </row>
    <row r="121" spans="1:23" ht="409.6" hidden="1" customHeight="1" thickBot="1" x14ac:dyDescent="0.25">
      <c r="A121" s="491">
        <v>111</v>
      </c>
      <c r="B121" s="140" t="s">
        <v>236</v>
      </c>
      <c r="C121" s="140" t="s">
        <v>231</v>
      </c>
      <c r="D121" s="499" t="s">
        <v>220</v>
      </c>
      <c r="E121" s="500">
        <v>111</v>
      </c>
      <c r="F121" s="493" t="s">
        <v>239</v>
      </c>
      <c r="G121" s="501" t="s">
        <v>238</v>
      </c>
      <c r="H121" s="502">
        <v>1</v>
      </c>
      <c r="I121" s="503">
        <v>42051</v>
      </c>
      <c r="J121" s="503">
        <v>42154</v>
      </c>
      <c r="K121" s="496">
        <f t="shared" si="5"/>
        <v>14.714285714285714</v>
      </c>
      <c r="L121" s="497">
        <v>0.7</v>
      </c>
      <c r="M121" s="498">
        <f t="shared" si="10"/>
        <v>0.7</v>
      </c>
      <c r="N121" s="88">
        <f t="shared" si="7"/>
        <v>10.299999999999999</v>
      </c>
      <c r="O121" s="88">
        <f t="shared" si="8"/>
        <v>10.299999999999999</v>
      </c>
      <c r="P121" s="88">
        <f t="shared" si="9"/>
        <v>14.714285714285714</v>
      </c>
      <c r="Q121" s="623"/>
      <c r="R121" s="623"/>
      <c r="S121" s="106"/>
      <c r="T121" s="641" t="s">
        <v>2124</v>
      </c>
      <c r="U121" s="135" t="s">
        <v>237</v>
      </c>
      <c r="V121" s="518"/>
      <c r="W121" s="638"/>
    </row>
    <row r="122" spans="1:23" ht="277.5" hidden="1" customHeight="1" thickBot="1" x14ac:dyDescent="0.25">
      <c r="A122" s="639">
        <v>112</v>
      </c>
      <c r="B122" s="140" t="s">
        <v>236</v>
      </c>
      <c r="C122" s="111" t="s">
        <v>231</v>
      </c>
      <c r="D122" s="145" t="s">
        <v>220</v>
      </c>
      <c r="E122" s="144">
        <v>112</v>
      </c>
      <c r="F122" s="118" t="s">
        <v>235</v>
      </c>
      <c r="G122" s="139" t="s">
        <v>234</v>
      </c>
      <c r="H122" s="138">
        <v>1</v>
      </c>
      <c r="I122" s="137">
        <v>42051</v>
      </c>
      <c r="J122" s="137">
        <v>42093</v>
      </c>
      <c r="K122" s="80">
        <f t="shared" si="5"/>
        <v>6</v>
      </c>
      <c r="L122" s="107">
        <v>1</v>
      </c>
      <c r="M122" s="92">
        <f t="shared" si="10"/>
        <v>1</v>
      </c>
      <c r="N122" s="88">
        <f t="shared" si="7"/>
        <v>6</v>
      </c>
      <c r="O122" s="88">
        <f t="shared" si="8"/>
        <v>6</v>
      </c>
      <c r="P122" s="88">
        <f t="shared" si="9"/>
        <v>6</v>
      </c>
      <c r="Q122" s="623"/>
      <c r="R122" s="623"/>
      <c r="S122" s="106"/>
      <c r="T122" s="635" t="s">
        <v>233</v>
      </c>
      <c r="U122" s="135" t="s">
        <v>228</v>
      </c>
      <c r="V122" s="638"/>
      <c r="W122" s="638"/>
    </row>
    <row r="123" spans="1:23" ht="409.5" hidden="1" customHeight="1" thickBot="1" x14ac:dyDescent="0.25">
      <c r="A123" s="491">
        <v>113</v>
      </c>
      <c r="B123" s="140" t="s">
        <v>232</v>
      </c>
      <c r="C123" s="140" t="s">
        <v>231</v>
      </c>
      <c r="D123" s="499" t="s">
        <v>220</v>
      </c>
      <c r="E123" s="500">
        <v>113</v>
      </c>
      <c r="F123" s="493" t="s">
        <v>230</v>
      </c>
      <c r="G123" s="501" t="s">
        <v>229</v>
      </c>
      <c r="H123" s="502">
        <v>1</v>
      </c>
      <c r="I123" s="503">
        <v>42051</v>
      </c>
      <c r="J123" s="503">
        <v>42368</v>
      </c>
      <c r="K123" s="496">
        <f t="shared" si="5"/>
        <v>45.285714285714285</v>
      </c>
      <c r="L123" s="497">
        <v>0.7</v>
      </c>
      <c r="M123" s="498">
        <f t="shared" si="10"/>
        <v>0.7</v>
      </c>
      <c r="N123" s="88">
        <f t="shared" si="7"/>
        <v>31.699999999999996</v>
      </c>
      <c r="O123" s="88">
        <f t="shared" si="8"/>
        <v>31.699999999999996</v>
      </c>
      <c r="P123" s="88">
        <f t="shared" si="9"/>
        <v>45.285714285714285</v>
      </c>
      <c r="Q123" s="623"/>
      <c r="R123" s="623"/>
      <c r="S123" s="106"/>
      <c r="T123" s="641" t="s">
        <v>2124</v>
      </c>
      <c r="U123" s="135" t="s">
        <v>228</v>
      </c>
      <c r="V123" s="518"/>
      <c r="W123" s="638"/>
    </row>
    <row r="124" spans="1:23" ht="277.5" hidden="1" customHeight="1" thickBot="1" x14ac:dyDescent="0.25">
      <c r="A124" s="639">
        <v>114</v>
      </c>
      <c r="B124" s="111" t="s">
        <v>227</v>
      </c>
      <c r="C124" s="111" t="s">
        <v>221</v>
      </c>
      <c r="D124" s="145" t="s">
        <v>220</v>
      </c>
      <c r="E124" s="144">
        <v>114</v>
      </c>
      <c r="F124" s="143" t="s">
        <v>219</v>
      </c>
      <c r="G124" s="139" t="s">
        <v>224</v>
      </c>
      <c r="H124" s="138">
        <v>1</v>
      </c>
      <c r="I124" s="137">
        <v>42051</v>
      </c>
      <c r="J124" s="137">
        <v>42368</v>
      </c>
      <c r="K124" s="80">
        <f t="shared" si="5"/>
        <v>45.285714285714285</v>
      </c>
      <c r="L124" s="107">
        <v>1</v>
      </c>
      <c r="M124" s="92">
        <f t="shared" si="10"/>
        <v>1</v>
      </c>
      <c r="N124" s="88">
        <f t="shared" si="7"/>
        <v>45.285714285714285</v>
      </c>
      <c r="O124" s="88">
        <f t="shared" si="8"/>
        <v>45.285714285714285</v>
      </c>
      <c r="P124" s="88">
        <f t="shared" si="9"/>
        <v>45.285714285714285</v>
      </c>
      <c r="Q124" s="623"/>
      <c r="R124" s="623"/>
      <c r="S124" s="106"/>
      <c r="T124" s="635" t="s">
        <v>223</v>
      </c>
      <c r="U124" s="135" t="s">
        <v>216</v>
      </c>
      <c r="V124" s="638"/>
      <c r="W124" s="638"/>
    </row>
    <row r="125" spans="1:23" ht="277.5" hidden="1" customHeight="1" thickBot="1" x14ac:dyDescent="0.25">
      <c r="A125" s="639">
        <v>115</v>
      </c>
      <c r="B125" s="140" t="s">
        <v>226</v>
      </c>
      <c r="C125" s="111" t="s">
        <v>221</v>
      </c>
      <c r="D125" s="145" t="s">
        <v>220</v>
      </c>
      <c r="E125" s="144">
        <v>115</v>
      </c>
      <c r="F125" s="143" t="s">
        <v>219</v>
      </c>
      <c r="G125" s="139" t="s">
        <v>224</v>
      </c>
      <c r="H125" s="138">
        <v>1</v>
      </c>
      <c r="I125" s="137">
        <v>42051</v>
      </c>
      <c r="J125" s="137">
        <v>42368</v>
      </c>
      <c r="K125" s="80">
        <f t="shared" si="5"/>
        <v>45.285714285714285</v>
      </c>
      <c r="L125" s="107">
        <v>1</v>
      </c>
      <c r="M125" s="92">
        <f t="shared" si="10"/>
        <v>1</v>
      </c>
      <c r="N125" s="88">
        <f t="shared" si="7"/>
        <v>45.285714285714285</v>
      </c>
      <c r="O125" s="88">
        <f t="shared" si="8"/>
        <v>45.285714285714285</v>
      </c>
      <c r="P125" s="88">
        <f t="shared" si="9"/>
        <v>45.285714285714285</v>
      </c>
      <c r="Q125" s="623"/>
      <c r="R125" s="623"/>
      <c r="S125" s="106"/>
      <c r="T125" s="635" t="s">
        <v>223</v>
      </c>
      <c r="U125" s="135" t="s">
        <v>216</v>
      </c>
      <c r="V125" s="638"/>
      <c r="W125" s="638"/>
    </row>
    <row r="126" spans="1:23" ht="277.5" hidden="1" customHeight="1" thickBot="1" x14ac:dyDescent="0.25">
      <c r="A126" s="639">
        <v>116</v>
      </c>
      <c r="B126" s="140" t="s">
        <v>225</v>
      </c>
      <c r="C126" s="111" t="s">
        <v>221</v>
      </c>
      <c r="D126" s="145" t="s">
        <v>220</v>
      </c>
      <c r="E126" s="144">
        <v>116</v>
      </c>
      <c r="F126" s="143" t="s">
        <v>219</v>
      </c>
      <c r="G126" s="139" t="s">
        <v>224</v>
      </c>
      <c r="H126" s="138">
        <v>1</v>
      </c>
      <c r="I126" s="137">
        <v>42051</v>
      </c>
      <c r="J126" s="137">
        <v>42368</v>
      </c>
      <c r="K126" s="80">
        <f t="shared" si="5"/>
        <v>45.285714285714285</v>
      </c>
      <c r="L126" s="107">
        <v>1</v>
      </c>
      <c r="M126" s="92">
        <f t="shared" si="10"/>
        <v>1</v>
      </c>
      <c r="N126" s="88">
        <f t="shared" si="7"/>
        <v>45.285714285714285</v>
      </c>
      <c r="O126" s="88">
        <f t="shared" si="8"/>
        <v>45.285714285714285</v>
      </c>
      <c r="P126" s="88">
        <f t="shared" si="9"/>
        <v>45.285714285714285</v>
      </c>
      <c r="Q126" s="623"/>
      <c r="R126" s="623"/>
      <c r="S126" s="106"/>
      <c r="T126" s="635" t="s">
        <v>223</v>
      </c>
      <c r="U126" s="135" t="s">
        <v>216</v>
      </c>
      <c r="V126" s="638"/>
      <c r="W126" s="638"/>
    </row>
    <row r="127" spans="1:23" ht="277.5" hidden="1" customHeight="1" thickBot="1" x14ac:dyDescent="0.25">
      <c r="A127" s="639">
        <v>117</v>
      </c>
      <c r="B127" s="140" t="s">
        <v>222</v>
      </c>
      <c r="C127" s="111" t="s">
        <v>221</v>
      </c>
      <c r="D127" s="145" t="s">
        <v>220</v>
      </c>
      <c r="E127" s="144">
        <v>117</v>
      </c>
      <c r="F127" s="143" t="s">
        <v>219</v>
      </c>
      <c r="G127" s="139" t="s">
        <v>218</v>
      </c>
      <c r="H127" s="138">
        <v>1</v>
      </c>
      <c r="I127" s="137">
        <v>42051</v>
      </c>
      <c r="J127" s="137">
        <v>42368</v>
      </c>
      <c r="K127" s="80">
        <f t="shared" si="5"/>
        <v>45.285714285714285</v>
      </c>
      <c r="L127" s="107">
        <v>1</v>
      </c>
      <c r="M127" s="92">
        <f t="shared" si="10"/>
        <v>1</v>
      </c>
      <c r="N127" s="88">
        <f t="shared" si="7"/>
        <v>45.285714285714285</v>
      </c>
      <c r="O127" s="88">
        <f t="shared" si="8"/>
        <v>45.285714285714285</v>
      </c>
      <c r="P127" s="88">
        <f t="shared" si="9"/>
        <v>45.285714285714285</v>
      </c>
      <c r="Q127" s="623"/>
      <c r="R127" s="623"/>
      <c r="S127" s="106"/>
      <c r="T127" s="635" t="s">
        <v>217</v>
      </c>
      <c r="U127" s="135" t="s">
        <v>216</v>
      </c>
      <c r="V127" s="638"/>
      <c r="W127" s="638"/>
    </row>
    <row r="128" spans="1:23" ht="277.5" hidden="1" customHeight="1" thickBot="1" x14ac:dyDescent="0.25">
      <c r="A128" s="639">
        <v>118</v>
      </c>
      <c r="B128" s="140" t="s">
        <v>215</v>
      </c>
      <c r="C128" s="111" t="s">
        <v>186</v>
      </c>
      <c r="D128" s="139" t="s">
        <v>197</v>
      </c>
      <c r="E128" s="119">
        <v>118</v>
      </c>
      <c r="F128" s="510" t="s">
        <v>201</v>
      </c>
      <c r="G128" s="139" t="s">
        <v>208</v>
      </c>
      <c r="H128" s="138">
        <v>1</v>
      </c>
      <c r="I128" s="137">
        <v>42051</v>
      </c>
      <c r="J128" s="137">
        <v>42124</v>
      </c>
      <c r="K128" s="80">
        <f t="shared" si="5"/>
        <v>10.428571428571429</v>
      </c>
      <c r="L128" s="141">
        <v>1</v>
      </c>
      <c r="M128" s="92">
        <f t="shared" si="10"/>
        <v>1</v>
      </c>
      <c r="N128" s="88">
        <f t="shared" si="7"/>
        <v>10.428571428571429</v>
      </c>
      <c r="O128" s="88">
        <f t="shared" si="8"/>
        <v>10.428571428571429</v>
      </c>
      <c r="P128" s="88">
        <f t="shared" si="9"/>
        <v>10.428571428571429</v>
      </c>
      <c r="Q128" s="623"/>
      <c r="R128" s="623"/>
      <c r="S128" s="106"/>
      <c r="T128" s="642" t="s">
        <v>1703</v>
      </c>
      <c r="U128" s="517" t="s">
        <v>214</v>
      </c>
      <c r="V128" s="521" t="s">
        <v>1482</v>
      </c>
      <c r="W128" s="638"/>
    </row>
    <row r="129" spans="1:23" ht="277.5" hidden="1" customHeight="1" thickBot="1" x14ac:dyDescent="0.25">
      <c r="A129" s="639">
        <v>119</v>
      </c>
      <c r="B129" s="111" t="s">
        <v>213</v>
      </c>
      <c r="C129" s="111" t="s">
        <v>186</v>
      </c>
      <c r="D129" s="139" t="s">
        <v>197</v>
      </c>
      <c r="E129" s="119">
        <v>119</v>
      </c>
      <c r="F129" s="139" t="s">
        <v>212</v>
      </c>
      <c r="G129" s="139" t="s">
        <v>211</v>
      </c>
      <c r="H129" s="138">
        <v>1</v>
      </c>
      <c r="I129" s="137">
        <v>42051</v>
      </c>
      <c r="J129" s="137">
        <v>42124</v>
      </c>
      <c r="K129" s="80">
        <f t="shared" si="5"/>
        <v>10.428571428571429</v>
      </c>
      <c r="L129" s="107">
        <v>1</v>
      </c>
      <c r="M129" s="92">
        <f t="shared" si="10"/>
        <v>1</v>
      </c>
      <c r="N129" s="88">
        <f t="shared" si="7"/>
        <v>10.428571428571429</v>
      </c>
      <c r="O129" s="88">
        <f t="shared" si="8"/>
        <v>10.428571428571429</v>
      </c>
      <c r="P129" s="88">
        <f t="shared" si="9"/>
        <v>10.428571428571429</v>
      </c>
      <c r="Q129" s="623"/>
      <c r="R129" s="623"/>
      <c r="S129" s="106"/>
      <c r="T129" s="635" t="s">
        <v>210</v>
      </c>
      <c r="U129" s="114" t="s">
        <v>202</v>
      </c>
      <c r="V129" s="638"/>
      <c r="W129" s="638"/>
    </row>
    <row r="130" spans="1:23" ht="277.5" hidden="1" customHeight="1" thickBot="1" x14ac:dyDescent="0.25">
      <c r="A130" s="639">
        <v>120</v>
      </c>
      <c r="B130" s="140" t="s">
        <v>209</v>
      </c>
      <c r="C130" s="111" t="s">
        <v>186</v>
      </c>
      <c r="D130" s="139" t="s">
        <v>197</v>
      </c>
      <c r="E130" s="119">
        <v>120</v>
      </c>
      <c r="F130" s="510" t="s">
        <v>201</v>
      </c>
      <c r="G130" s="139" t="s">
        <v>208</v>
      </c>
      <c r="H130" s="138">
        <v>1</v>
      </c>
      <c r="I130" s="137">
        <v>42051</v>
      </c>
      <c r="J130" s="137">
        <v>42368</v>
      </c>
      <c r="K130" s="80">
        <f t="shared" si="5"/>
        <v>45.285714285714285</v>
      </c>
      <c r="L130" s="141">
        <v>1</v>
      </c>
      <c r="M130" s="92">
        <f t="shared" si="10"/>
        <v>1</v>
      </c>
      <c r="N130" s="88">
        <f t="shared" si="7"/>
        <v>45.285714285714285</v>
      </c>
      <c r="O130" s="88">
        <f t="shared" si="8"/>
        <v>45.285714285714285</v>
      </c>
      <c r="P130" s="88">
        <f t="shared" si="9"/>
        <v>45.285714285714285</v>
      </c>
      <c r="Q130" s="623"/>
      <c r="R130" s="623"/>
      <c r="S130" s="106"/>
      <c r="T130" s="642" t="s">
        <v>1703</v>
      </c>
      <c r="U130" s="517" t="s">
        <v>202</v>
      </c>
      <c r="V130" s="521" t="s">
        <v>1482</v>
      </c>
      <c r="W130" s="638"/>
    </row>
    <row r="131" spans="1:23" ht="277.5" hidden="1" customHeight="1" thickBot="1" x14ac:dyDescent="0.25">
      <c r="A131" s="639">
        <v>121</v>
      </c>
      <c r="B131" s="140" t="s">
        <v>207</v>
      </c>
      <c r="C131" s="111" t="s">
        <v>186</v>
      </c>
      <c r="D131" s="139" t="s">
        <v>206</v>
      </c>
      <c r="E131" s="119">
        <v>121</v>
      </c>
      <c r="F131" s="510" t="s">
        <v>205</v>
      </c>
      <c r="G131" s="139" t="s">
        <v>204</v>
      </c>
      <c r="H131" s="138">
        <v>10</v>
      </c>
      <c r="I131" s="137">
        <v>42051</v>
      </c>
      <c r="J131" s="137">
        <v>42124</v>
      </c>
      <c r="K131" s="80">
        <f t="shared" si="5"/>
        <v>10.428571428571429</v>
      </c>
      <c r="L131" s="107">
        <v>10</v>
      </c>
      <c r="M131" s="92">
        <f t="shared" si="10"/>
        <v>1</v>
      </c>
      <c r="N131" s="88">
        <f t="shared" si="7"/>
        <v>10.428571428571429</v>
      </c>
      <c r="O131" s="88">
        <f t="shared" si="8"/>
        <v>10.428571428571429</v>
      </c>
      <c r="P131" s="88">
        <f t="shared" si="9"/>
        <v>10.428571428571429</v>
      </c>
      <c r="Q131" s="623"/>
      <c r="R131" s="623"/>
      <c r="S131" s="106"/>
      <c r="T131" s="635" t="s">
        <v>203</v>
      </c>
      <c r="U131" s="517" t="s">
        <v>202</v>
      </c>
      <c r="V131" s="638"/>
      <c r="W131" s="638"/>
    </row>
    <row r="132" spans="1:23" ht="277.5" hidden="1" customHeight="1" thickBot="1" x14ac:dyDescent="0.25">
      <c r="A132" s="491">
        <v>122</v>
      </c>
      <c r="B132" s="140" t="s">
        <v>198</v>
      </c>
      <c r="C132" s="140" t="s">
        <v>186</v>
      </c>
      <c r="D132" s="501" t="s">
        <v>197</v>
      </c>
      <c r="E132" s="492">
        <v>122</v>
      </c>
      <c r="F132" s="513" t="s">
        <v>201</v>
      </c>
      <c r="G132" s="501" t="s">
        <v>200</v>
      </c>
      <c r="H132" s="502">
        <v>1</v>
      </c>
      <c r="I132" s="503">
        <v>42051</v>
      </c>
      <c r="J132" s="503">
        <v>42124</v>
      </c>
      <c r="K132" s="496">
        <f t="shared" si="5"/>
        <v>10.428571428571429</v>
      </c>
      <c r="L132" s="497">
        <v>0.6</v>
      </c>
      <c r="M132" s="498">
        <f t="shared" si="10"/>
        <v>0.6</v>
      </c>
      <c r="N132" s="88">
        <f t="shared" si="7"/>
        <v>6.2571428571428571</v>
      </c>
      <c r="O132" s="88">
        <f t="shared" si="8"/>
        <v>6.2571428571428571</v>
      </c>
      <c r="P132" s="88">
        <f t="shared" si="9"/>
        <v>10.428571428571429</v>
      </c>
      <c r="Q132" s="623"/>
      <c r="R132" s="623"/>
      <c r="S132" s="106"/>
      <c r="T132" s="159" t="s">
        <v>2122</v>
      </c>
      <c r="U132" s="517" t="s">
        <v>199</v>
      </c>
      <c r="V132" s="519" t="s">
        <v>1702</v>
      </c>
      <c r="W132" s="638"/>
    </row>
    <row r="133" spans="1:23" ht="204.75" hidden="1" customHeight="1" thickBot="1" x14ac:dyDescent="0.25">
      <c r="A133" s="639">
        <v>123</v>
      </c>
      <c r="B133" s="113" t="s">
        <v>198</v>
      </c>
      <c r="C133" s="110" t="s">
        <v>186</v>
      </c>
      <c r="D133" s="117" t="s">
        <v>197</v>
      </c>
      <c r="E133" s="119">
        <v>123</v>
      </c>
      <c r="F133" s="117" t="s">
        <v>196</v>
      </c>
      <c r="G133" s="117" t="s">
        <v>195</v>
      </c>
      <c r="H133" s="116">
        <v>1</v>
      </c>
      <c r="I133" s="115">
        <v>42051</v>
      </c>
      <c r="J133" s="115">
        <v>42154</v>
      </c>
      <c r="K133" s="80">
        <f t="shared" si="5"/>
        <v>14.714285714285714</v>
      </c>
      <c r="L133" s="107">
        <v>1</v>
      </c>
      <c r="M133" s="92">
        <f t="shared" si="10"/>
        <v>1</v>
      </c>
      <c r="N133" s="88">
        <f t="shared" si="7"/>
        <v>14.714285714285714</v>
      </c>
      <c r="O133" s="88">
        <f t="shared" si="8"/>
        <v>14.714285714285714</v>
      </c>
      <c r="P133" s="88">
        <f t="shared" si="9"/>
        <v>14.714285714285714</v>
      </c>
      <c r="Q133" s="623"/>
      <c r="R133" s="623"/>
      <c r="S133" s="106"/>
      <c r="T133" s="643" t="s">
        <v>194</v>
      </c>
      <c r="U133" s="114" t="s">
        <v>188</v>
      </c>
      <c r="V133" s="521" t="s">
        <v>1703</v>
      </c>
      <c r="W133" s="638"/>
    </row>
    <row r="134" spans="1:23" ht="409.5" hidden="1" customHeight="1" thickBot="1" x14ac:dyDescent="0.25">
      <c r="A134" s="639">
        <v>124</v>
      </c>
      <c r="B134" s="113" t="s">
        <v>193</v>
      </c>
      <c r="C134" s="110" t="s">
        <v>186</v>
      </c>
      <c r="D134" s="110" t="s">
        <v>192</v>
      </c>
      <c r="E134" s="112">
        <v>124</v>
      </c>
      <c r="F134" s="136" t="s">
        <v>191</v>
      </c>
      <c r="G134" s="110" t="s">
        <v>190</v>
      </c>
      <c r="H134" s="116">
        <v>1</v>
      </c>
      <c r="I134" s="115">
        <v>42051</v>
      </c>
      <c r="J134" s="115">
        <v>42368</v>
      </c>
      <c r="K134" s="80">
        <f t="shared" si="5"/>
        <v>45.285714285714285</v>
      </c>
      <c r="L134" s="107">
        <v>1</v>
      </c>
      <c r="M134" s="92">
        <f t="shared" si="10"/>
        <v>1</v>
      </c>
      <c r="N134" s="88">
        <f t="shared" si="7"/>
        <v>45.285714285714285</v>
      </c>
      <c r="O134" s="88">
        <f t="shared" si="8"/>
        <v>45.285714285714285</v>
      </c>
      <c r="P134" s="88">
        <f t="shared" si="9"/>
        <v>45.285714285714285</v>
      </c>
      <c r="Q134" s="623"/>
      <c r="R134" s="623"/>
      <c r="S134" s="106"/>
      <c r="T134" s="635" t="s">
        <v>189</v>
      </c>
      <c r="U134" s="135" t="s">
        <v>188</v>
      </c>
      <c r="V134" s="638"/>
      <c r="W134" s="638"/>
    </row>
    <row r="135" spans="1:23" ht="409.5" hidden="1" customHeight="1" thickBot="1" x14ac:dyDescent="0.25">
      <c r="A135" s="639">
        <v>125</v>
      </c>
      <c r="B135" s="134" t="s">
        <v>187</v>
      </c>
      <c r="C135" s="131" t="s">
        <v>186</v>
      </c>
      <c r="D135" s="131" t="s">
        <v>185</v>
      </c>
      <c r="E135" s="133">
        <v>125</v>
      </c>
      <c r="F135" s="132" t="s">
        <v>184</v>
      </c>
      <c r="G135" s="131" t="s">
        <v>183</v>
      </c>
      <c r="H135" s="130">
        <v>1</v>
      </c>
      <c r="I135" s="129">
        <v>42051</v>
      </c>
      <c r="J135" s="129">
        <v>42368</v>
      </c>
      <c r="K135" s="80">
        <f t="shared" si="5"/>
        <v>45.285714285714285</v>
      </c>
      <c r="L135" s="107">
        <v>1</v>
      </c>
      <c r="M135" s="92">
        <f t="shared" si="10"/>
        <v>1</v>
      </c>
      <c r="N135" s="88">
        <f t="shared" si="7"/>
        <v>45.285714285714285</v>
      </c>
      <c r="O135" s="88">
        <f t="shared" si="8"/>
        <v>45.285714285714285</v>
      </c>
      <c r="P135" s="88">
        <f t="shared" si="9"/>
        <v>45.285714285714285</v>
      </c>
      <c r="Q135" s="623"/>
      <c r="R135" s="623"/>
      <c r="S135" s="106"/>
      <c r="T135" s="635" t="s">
        <v>182</v>
      </c>
      <c r="U135" s="114" t="s">
        <v>179</v>
      </c>
      <c r="V135" s="638"/>
      <c r="W135" s="638"/>
    </row>
    <row r="136" spans="1:23" ht="409.5" hidden="1" customHeight="1" thickBot="1" x14ac:dyDescent="0.25">
      <c r="A136" s="639">
        <v>126</v>
      </c>
      <c r="B136" s="128" t="s">
        <v>178</v>
      </c>
      <c r="C136" s="117" t="s">
        <v>177</v>
      </c>
      <c r="D136" s="117" t="s">
        <v>176</v>
      </c>
      <c r="E136" s="119">
        <v>126</v>
      </c>
      <c r="F136" s="510" t="s">
        <v>181</v>
      </c>
      <c r="G136" s="117" t="s">
        <v>180</v>
      </c>
      <c r="H136" s="127">
        <v>1</v>
      </c>
      <c r="I136" s="126">
        <v>42051</v>
      </c>
      <c r="J136" s="126">
        <v>42093</v>
      </c>
      <c r="K136" s="80">
        <f t="shared" si="5"/>
        <v>6</v>
      </c>
      <c r="L136" s="107">
        <v>1</v>
      </c>
      <c r="M136" s="92">
        <f t="shared" si="10"/>
        <v>1</v>
      </c>
      <c r="N136" s="88">
        <f t="shared" si="7"/>
        <v>6</v>
      </c>
      <c r="O136" s="88">
        <f t="shared" si="8"/>
        <v>6</v>
      </c>
      <c r="P136" s="88">
        <f t="shared" si="9"/>
        <v>6</v>
      </c>
      <c r="Q136" s="623"/>
      <c r="R136" s="623"/>
      <c r="S136" s="106"/>
      <c r="T136" s="635" t="s">
        <v>173</v>
      </c>
      <c r="U136" s="517" t="s">
        <v>179</v>
      </c>
      <c r="V136" s="519" t="s">
        <v>1483</v>
      </c>
      <c r="W136" s="638" t="s">
        <v>1480</v>
      </c>
    </row>
    <row r="137" spans="1:23" ht="409.5" hidden="1" customHeight="1" thickBot="1" x14ac:dyDescent="0.25">
      <c r="A137" s="639">
        <v>127</v>
      </c>
      <c r="B137" s="125" t="s">
        <v>178</v>
      </c>
      <c r="C137" s="124" t="s">
        <v>177</v>
      </c>
      <c r="D137" s="122" t="s">
        <v>176</v>
      </c>
      <c r="E137" s="123">
        <v>127</v>
      </c>
      <c r="F137" s="122" t="s">
        <v>175</v>
      </c>
      <c r="G137" s="122" t="s">
        <v>174</v>
      </c>
      <c r="H137" s="121">
        <v>1</v>
      </c>
      <c r="I137" s="120">
        <v>42051</v>
      </c>
      <c r="J137" s="120">
        <v>42093</v>
      </c>
      <c r="K137" s="80">
        <f t="shared" si="5"/>
        <v>6</v>
      </c>
      <c r="L137" s="107">
        <v>1</v>
      </c>
      <c r="M137" s="92">
        <f t="shared" si="10"/>
        <v>1</v>
      </c>
      <c r="N137" s="88">
        <f t="shared" si="7"/>
        <v>6</v>
      </c>
      <c r="O137" s="88">
        <f t="shared" si="8"/>
        <v>6</v>
      </c>
      <c r="P137" s="88">
        <f t="shared" si="9"/>
        <v>6</v>
      </c>
      <c r="Q137" s="623"/>
      <c r="R137" s="623"/>
      <c r="S137" s="106"/>
      <c r="T137" s="635" t="s">
        <v>173</v>
      </c>
      <c r="U137" s="114" t="s">
        <v>166</v>
      </c>
      <c r="V137" s="638"/>
      <c r="W137" s="638"/>
    </row>
    <row r="138" spans="1:23" ht="409.5" hidden="1" customHeight="1" thickBot="1" x14ac:dyDescent="0.25">
      <c r="A138" s="639">
        <v>128</v>
      </c>
      <c r="B138" s="113" t="s">
        <v>172</v>
      </c>
      <c r="C138" s="110" t="s">
        <v>171</v>
      </c>
      <c r="D138" s="117" t="s">
        <v>170</v>
      </c>
      <c r="E138" s="119">
        <v>128</v>
      </c>
      <c r="F138" s="117" t="s">
        <v>169</v>
      </c>
      <c r="G138" s="117" t="s">
        <v>168</v>
      </c>
      <c r="H138" s="116">
        <v>100</v>
      </c>
      <c r="I138" s="115">
        <v>42051</v>
      </c>
      <c r="J138" s="115">
        <v>42368</v>
      </c>
      <c r="K138" s="80">
        <f t="shared" si="5"/>
        <v>45.285714285714285</v>
      </c>
      <c r="L138" s="107">
        <v>100</v>
      </c>
      <c r="M138" s="92">
        <f t="shared" si="10"/>
        <v>1</v>
      </c>
      <c r="N138" s="88">
        <f t="shared" si="7"/>
        <v>45.285714285714285</v>
      </c>
      <c r="O138" s="88">
        <f t="shared" si="8"/>
        <v>45.285714285714285</v>
      </c>
      <c r="P138" s="88">
        <f t="shared" si="9"/>
        <v>45.285714285714285</v>
      </c>
      <c r="Q138" s="623"/>
      <c r="R138" s="623"/>
      <c r="S138" s="106"/>
      <c r="T138" s="635" t="s">
        <v>167</v>
      </c>
      <c r="U138" s="114" t="s">
        <v>166</v>
      </c>
      <c r="V138" s="638"/>
      <c r="W138" s="638"/>
    </row>
    <row r="139" spans="1:23" ht="409.5" hidden="1" customHeight="1" thickBot="1" x14ac:dyDescent="0.25">
      <c r="A139" s="639">
        <v>129</v>
      </c>
      <c r="B139" s="113" t="s">
        <v>165</v>
      </c>
      <c r="C139" s="110" t="s">
        <v>162</v>
      </c>
      <c r="D139" s="117" t="s">
        <v>161</v>
      </c>
      <c r="E139" s="119">
        <v>129</v>
      </c>
      <c r="F139" s="118" t="s">
        <v>160</v>
      </c>
      <c r="G139" s="117" t="s">
        <v>159</v>
      </c>
      <c r="H139" s="116">
        <v>1</v>
      </c>
      <c r="I139" s="115">
        <v>42051</v>
      </c>
      <c r="J139" s="115">
        <v>42185</v>
      </c>
      <c r="K139" s="80">
        <f>(J139-I139)/7</f>
        <v>19.142857142857142</v>
      </c>
      <c r="L139" s="107">
        <v>1</v>
      </c>
      <c r="M139" s="92">
        <f t="shared" si="10"/>
        <v>1</v>
      </c>
      <c r="N139" s="88">
        <f>K139*M139</f>
        <v>19.142857142857142</v>
      </c>
      <c r="O139" s="88">
        <f>IF(J139&lt;=$Q$8,N139,0)</f>
        <v>19.142857142857142</v>
      </c>
      <c r="P139" s="88">
        <f>IF($Q$8&gt;=J139,K139,0)</f>
        <v>19.142857142857142</v>
      </c>
      <c r="Q139" s="623"/>
      <c r="R139" s="623"/>
      <c r="S139" s="106"/>
      <c r="T139" s="635" t="s">
        <v>158</v>
      </c>
      <c r="U139" s="114" t="s">
        <v>164</v>
      </c>
    </row>
    <row r="140" spans="1:23" ht="409.5" hidden="1" customHeight="1" thickBot="1" x14ac:dyDescent="0.25">
      <c r="A140" s="639">
        <v>130</v>
      </c>
      <c r="B140" s="113" t="s">
        <v>163</v>
      </c>
      <c r="C140" s="110" t="s">
        <v>162</v>
      </c>
      <c r="D140" s="110" t="s">
        <v>161</v>
      </c>
      <c r="E140" s="112">
        <v>130</v>
      </c>
      <c r="F140" s="111" t="s">
        <v>160</v>
      </c>
      <c r="G140" s="110" t="s">
        <v>159</v>
      </c>
      <c r="H140" s="109">
        <v>1</v>
      </c>
      <c r="I140" s="109">
        <v>42051</v>
      </c>
      <c r="J140" s="108">
        <v>42185</v>
      </c>
      <c r="K140" s="80">
        <f>(J140-I140)/7</f>
        <v>19.142857142857142</v>
      </c>
      <c r="L140" s="107">
        <v>1</v>
      </c>
      <c r="M140" s="92">
        <f t="shared" si="10"/>
        <v>1</v>
      </c>
      <c r="N140" s="88">
        <f>K140*M140</f>
        <v>19.142857142857142</v>
      </c>
      <c r="O140" s="88">
        <f>IF(J140&lt;=$Q$8,N140,0)</f>
        <v>19.142857142857142</v>
      </c>
      <c r="P140" s="88">
        <f>IF($Q$8&gt;=J140,K140,0)</f>
        <v>19.142857142857142</v>
      </c>
      <c r="Q140" s="623"/>
      <c r="R140" s="623"/>
      <c r="S140" s="106"/>
      <c r="T140" s="635" t="s">
        <v>158</v>
      </c>
      <c r="U140" s="105" t="s">
        <v>157</v>
      </c>
    </row>
    <row r="141" spans="1:23" ht="15.75" hidden="1" x14ac:dyDescent="0.2">
      <c r="A141" s="78"/>
      <c r="H141" s="70"/>
      <c r="I141" s="70"/>
      <c r="J141" s="70"/>
      <c r="K141" s="54">
        <f>SUM(K11:K140)</f>
        <v>2997.142857142856</v>
      </c>
      <c r="L141" s="54"/>
      <c r="M141" s="54"/>
      <c r="N141" s="54">
        <f>SUM(N11:N140)</f>
        <v>2905.2314285714269</v>
      </c>
      <c r="O141" s="54">
        <f>SUM(O11:O140)</f>
        <v>2905.2314285714269</v>
      </c>
      <c r="P141" s="54">
        <f>SUM(P11:P140)</f>
        <v>2997.142857142856</v>
      </c>
    </row>
    <row r="142" spans="1:23" x14ac:dyDescent="0.2">
      <c r="A142" s="78"/>
      <c r="B142" s="70"/>
      <c r="C142" s="70"/>
      <c r="D142" s="70"/>
      <c r="E142" s="70"/>
      <c r="F142" s="70"/>
      <c r="G142" s="70"/>
      <c r="H142" s="70"/>
      <c r="I142" s="70"/>
      <c r="J142" s="70"/>
      <c r="K142" s="77"/>
      <c r="L142" s="70"/>
      <c r="M142" s="70"/>
      <c r="N142" s="76"/>
      <c r="O142" s="71"/>
      <c r="P142" s="104"/>
    </row>
    <row r="143" spans="1:23" x14ac:dyDescent="0.2">
      <c r="A143" s="78"/>
      <c r="B143" s="70"/>
      <c r="C143" s="70"/>
      <c r="D143" s="70"/>
      <c r="E143" s="70"/>
      <c r="F143" s="70"/>
      <c r="G143" s="70"/>
      <c r="H143" s="70"/>
      <c r="I143" s="70"/>
      <c r="J143" s="70"/>
      <c r="K143" s="77"/>
      <c r="L143" s="70"/>
      <c r="M143" s="70"/>
      <c r="N143" s="76"/>
      <c r="O143" s="71"/>
      <c r="P143" s="104"/>
    </row>
    <row r="144" spans="1:23" x14ac:dyDescent="0.2">
      <c r="A144" s="78"/>
      <c r="B144" s="70"/>
      <c r="C144" s="70"/>
      <c r="D144" s="70"/>
      <c r="E144" s="70"/>
      <c r="F144" s="70"/>
      <c r="G144" s="70"/>
      <c r="H144" s="70"/>
      <c r="I144" s="70"/>
      <c r="J144" s="70"/>
      <c r="K144" s="77"/>
      <c r="L144" s="70"/>
      <c r="M144" s="70"/>
      <c r="N144" s="76"/>
      <c r="O144" s="71"/>
      <c r="P144" s="104"/>
    </row>
    <row r="145" spans="1:19" x14ac:dyDescent="0.2">
      <c r="A145" s="626"/>
      <c r="B145" s="626"/>
      <c r="C145" s="626"/>
      <c r="D145" s="73"/>
      <c r="E145" s="73"/>
      <c r="F145" s="1695" t="s">
        <v>96</v>
      </c>
      <c r="G145" s="1696"/>
      <c r="H145" s="1696"/>
      <c r="I145" s="1696"/>
      <c r="J145" s="1696"/>
      <c r="K145" s="1696"/>
      <c r="L145" s="1696"/>
      <c r="M145" s="1696"/>
      <c r="N145" s="1696"/>
      <c r="O145" s="1696"/>
      <c r="P145" s="1696"/>
    </row>
    <row r="146" spans="1:19" x14ac:dyDescent="0.2">
      <c r="A146" s="624"/>
      <c r="B146" s="624"/>
      <c r="C146" s="624"/>
      <c r="D146" s="73"/>
      <c r="E146" s="73"/>
      <c r="F146" s="1690" t="s">
        <v>97</v>
      </c>
      <c r="G146" s="1698"/>
      <c r="H146" s="1698"/>
      <c r="I146" s="1698"/>
      <c r="J146" s="1698"/>
      <c r="K146" s="1698"/>
      <c r="L146" s="1698"/>
      <c r="M146" s="1698"/>
      <c r="N146" s="1698"/>
      <c r="O146" s="1698"/>
      <c r="P146" s="1699"/>
    </row>
    <row r="147" spans="1:19" ht="15.75" x14ac:dyDescent="0.2">
      <c r="A147" s="624"/>
      <c r="B147" s="625"/>
      <c r="C147" s="625"/>
      <c r="D147" s="73"/>
      <c r="E147" s="73"/>
      <c r="F147" s="1671" t="s">
        <v>98</v>
      </c>
      <c r="G147" s="1672"/>
      <c r="H147" s="1672"/>
      <c r="I147" s="1672"/>
      <c r="J147" s="1672"/>
      <c r="K147" s="1672"/>
      <c r="L147" s="1672"/>
      <c r="M147" s="1672"/>
      <c r="N147" s="1673"/>
      <c r="O147" s="1700" t="s">
        <v>156</v>
      </c>
      <c r="P147" s="1701"/>
      <c r="Q147" s="1702"/>
      <c r="R147" s="627"/>
      <c r="S147" s="54">
        <f>+P141</f>
        <v>2997.142857142856</v>
      </c>
    </row>
    <row r="148" spans="1:19" ht="15.75" x14ac:dyDescent="0.2">
      <c r="A148" s="624"/>
      <c r="B148" s="625"/>
      <c r="C148" s="625"/>
      <c r="D148" s="73"/>
      <c r="E148" s="73"/>
      <c r="F148" s="1671" t="s">
        <v>99</v>
      </c>
      <c r="G148" s="1672"/>
      <c r="H148" s="1672"/>
      <c r="I148" s="1672"/>
      <c r="J148" s="1672"/>
      <c r="K148" s="1672"/>
      <c r="L148" s="1672"/>
      <c r="M148" s="1672"/>
      <c r="N148" s="1673"/>
      <c r="O148" s="1700" t="s">
        <v>155</v>
      </c>
      <c r="P148" s="1701"/>
      <c r="Q148" s="1702"/>
      <c r="R148" s="627"/>
      <c r="S148" s="54">
        <f>+K141</f>
        <v>2997.142857142856</v>
      </c>
    </row>
    <row r="149" spans="1:19" ht="15.75" x14ac:dyDescent="0.2">
      <c r="A149" s="624"/>
      <c r="B149" s="625"/>
      <c r="C149" s="625"/>
      <c r="D149" s="73"/>
      <c r="E149" s="73"/>
      <c r="F149" s="1697" t="s">
        <v>100</v>
      </c>
      <c r="G149" s="1697"/>
      <c r="H149" s="1697"/>
      <c r="I149" s="1697"/>
      <c r="J149" s="1697"/>
      <c r="K149" s="1697"/>
      <c r="L149" s="1697"/>
      <c r="M149" s="1697"/>
      <c r="N149" s="1697"/>
      <c r="O149" s="1697"/>
      <c r="P149" s="629" t="s">
        <v>154</v>
      </c>
      <c r="Q149" s="629"/>
      <c r="R149" s="629"/>
      <c r="S149" s="103">
        <f>IF(O141=0,0,+O141/S147)</f>
        <v>0.969333651096282</v>
      </c>
    </row>
    <row r="150" spans="1:19" ht="15.75" x14ac:dyDescent="0.2">
      <c r="A150" s="73"/>
      <c r="B150" s="73"/>
      <c r="C150" s="73"/>
      <c r="D150" s="73"/>
      <c r="E150" s="73"/>
      <c r="F150" s="1697" t="s">
        <v>101</v>
      </c>
      <c r="G150" s="1697"/>
      <c r="H150" s="1697"/>
      <c r="I150" s="1697"/>
      <c r="J150" s="1697"/>
      <c r="K150" s="1697"/>
      <c r="L150" s="1697"/>
      <c r="M150" s="1697"/>
      <c r="N150" s="1697"/>
      <c r="O150" s="1697"/>
      <c r="P150" s="629" t="s">
        <v>153</v>
      </c>
      <c r="Q150" s="629"/>
      <c r="R150" s="629"/>
      <c r="S150" s="103">
        <f>IF(N141=0,0,+N141/S148)</f>
        <v>0.969333651096282</v>
      </c>
    </row>
    <row r="152" spans="1:19" x14ac:dyDescent="0.2">
      <c r="A152" s="70"/>
      <c r="B152" s="631"/>
      <c r="C152" s="631"/>
      <c r="D152" s="630"/>
      <c r="E152" s="630"/>
      <c r="F152" s="632"/>
      <c r="G152" s="70"/>
    </row>
    <row r="153" spans="1:19" ht="36" customHeight="1" x14ac:dyDescent="0.2">
      <c r="A153" s="70"/>
      <c r="B153" s="633" t="s">
        <v>102</v>
      </c>
      <c r="C153" s="633"/>
      <c r="D153" s="58"/>
      <c r="E153" s="58"/>
      <c r="F153" s="634" t="s">
        <v>103</v>
      </c>
      <c r="G153" s="634"/>
      <c r="H153" s="634"/>
      <c r="I153" s="634"/>
      <c r="J153" s="634"/>
      <c r="K153" s="634"/>
      <c r="L153" s="634"/>
    </row>
  </sheetData>
  <autoFilter ref="A8:W141">
    <filterColumn colId="0">
      <filters>
        <filter val="98"/>
      </filters>
    </filterColumn>
  </autoFilter>
  <mergeCells count="35">
    <mergeCell ref="F150:O150"/>
    <mergeCell ref="F146:P146"/>
    <mergeCell ref="F147:N147"/>
    <mergeCell ref="O147:Q147"/>
    <mergeCell ref="F148:N148"/>
    <mergeCell ref="O148:Q148"/>
    <mergeCell ref="F149:O149"/>
    <mergeCell ref="S9:S10"/>
    <mergeCell ref="T9:T10"/>
    <mergeCell ref="U9:U10"/>
    <mergeCell ref="V9:V10"/>
    <mergeCell ref="W9:W10"/>
    <mergeCell ref="F145:P145"/>
    <mergeCell ref="L9:L10"/>
    <mergeCell ref="M9:M10"/>
    <mergeCell ref="N9:N10"/>
    <mergeCell ref="O9:O10"/>
    <mergeCell ref="P9:P10"/>
    <mergeCell ref="Q9:R9"/>
    <mergeCell ref="F9:F10"/>
    <mergeCell ref="G9:G10"/>
    <mergeCell ref="H9:H10"/>
    <mergeCell ref="I9:I10"/>
    <mergeCell ref="J9:J10"/>
    <mergeCell ref="K9:K10"/>
    <mergeCell ref="B1:U4"/>
    <mergeCell ref="A5:I5"/>
    <mergeCell ref="J5:P5"/>
    <mergeCell ref="Q5:U5"/>
    <mergeCell ref="A6:C6"/>
    <mergeCell ref="A9:A10"/>
    <mergeCell ref="B9:B10"/>
    <mergeCell ref="C9:C10"/>
    <mergeCell ref="D9:D10"/>
    <mergeCell ref="E9:E10"/>
  </mergeCells>
  <conditionalFormatting sqref="A1:A4 S149:S150 M11:M140">
    <cfRule type="cellIs" dxfId="820" priority="1" stopIfTrue="1" operator="between">
      <formula>0.9</formula>
      <formula>1</formula>
    </cfRule>
    <cfRule type="cellIs" dxfId="819" priority="2" stopIfTrue="1" operator="between">
      <formula>0.5</formula>
      <formula>0.89</formula>
    </cfRule>
    <cfRule type="cellIs" dxfId="818" priority="3" stopIfTrue="1" operator="between">
      <formula>0.2</formula>
      <formula>0.49</formula>
    </cfRule>
    <cfRule type="cellIs" dxfId="817" priority="4" stopIfTrue="1" operator="between">
      <formula>0</formula>
      <formula>0.19</formula>
    </cfRule>
  </conditionalFormatting>
  <dataValidations count="3">
    <dataValidation type="date" allowBlank="1" showInputMessage="1" errorTitle="Entrada no válida" error="Por favor escriba una fecha válida (AAAA/MM/DD)" promptTitle="Ingrese una fecha (AAAA/MM/DD)" prompt=" Registre la FECHA PROGRAMADA para el inicio de la actividad. (FORMATO AAAA/MM/DD)" sqref="I12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I126:I140 I72:I124 I23:I70 I11:J22">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L11:L140">
      <formula1>-9223372036854770000</formula1>
      <formula2>9223372036854770000</formula2>
    </dataValidation>
  </dataValidations>
  <hyperlinks>
    <hyperlink ref="B8" location="'CONTROL PM'!A1" display="VOLVER"/>
  </hyperlinks>
  <pageMargins left="0.7" right="0.7" top="0.75" bottom="0.75" header="0.3" footer="0.3"/>
  <pageSetup paperSize="9" orientation="portrait" horizontalDpi="300" verticalDpi="300"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Y16"/>
  <sheetViews>
    <sheetView topLeftCell="P9" zoomScale="80" zoomScaleNormal="80" workbookViewId="0">
      <selection activeCell="S9" sqref="S9"/>
    </sheetView>
  </sheetViews>
  <sheetFormatPr baseColWidth="10" defaultColWidth="10.85546875" defaultRowHeight="15" x14ac:dyDescent="0.25"/>
  <cols>
    <col min="1" max="1" width="6.42578125" style="1266" customWidth="1"/>
    <col min="2" max="2" width="13.28515625" style="1266" customWidth="1"/>
    <col min="3" max="3" width="52.7109375" style="1266" customWidth="1"/>
    <col min="4" max="4" width="43.42578125" style="1266" customWidth="1"/>
    <col min="5" max="5" width="34.140625" style="1266" customWidth="1"/>
    <col min="6" max="6" width="49.5703125" style="1266" customWidth="1"/>
    <col min="7" max="7" width="18.5703125" style="1266" hidden="1" customWidth="1"/>
    <col min="8" max="8" width="16.140625" style="1266" customWidth="1"/>
    <col min="9" max="9" width="12.42578125" style="1266" customWidth="1"/>
    <col min="10" max="10" width="18.42578125" style="1266" customWidth="1"/>
    <col min="11" max="11" width="19.140625" style="1266" customWidth="1"/>
    <col min="12" max="12" width="13.140625" style="1266" customWidth="1"/>
    <col min="13" max="13" width="15.7109375" style="1266" customWidth="1"/>
    <col min="14" max="14" width="14.28515625" style="1266" customWidth="1"/>
    <col min="15" max="15" width="13.5703125" style="1266" customWidth="1"/>
    <col min="16" max="16" width="15.5703125" style="1266" customWidth="1"/>
    <col min="17" max="19" width="17" style="1266" customWidth="1"/>
    <col min="20" max="20" width="45.140625" style="1266" customWidth="1"/>
    <col min="21" max="21" width="39.7109375" style="1266" customWidth="1"/>
    <col min="22" max="22" width="70.85546875" style="1266" customWidth="1"/>
    <col min="23" max="23" width="10.85546875" style="1266"/>
    <col min="24" max="24" width="64" style="1266" customWidth="1"/>
    <col min="25" max="25" width="53" style="1266" customWidth="1"/>
    <col min="26" max="16384" width="10.85546875" style="1266"/>
  </cols>
  <sheetData>
    <row r="1" spans="1:25" ht="15" customHeight="1" x14ac:dyDescent="0.25">
      <c r="A1" s="2313" t="s">
        <v>2116</v>
      </c>
      <c r="B1" s="2313"/>
      <c r="C1" s="2313"/>
      <c r="D1" s="2313"/>
      <c r="E1" s="2313"/>
      <c r="F1" s="2313"/>
      <c r="G1" s="2313"/>
      <c r="H1" s="2313"/>
      <c r="I1" s="2313"/>
      <c r="J1" s="2313"/>
      <c r="K1" s="2313"/>
      <c r="L1" s="2313"/>
      <c r="M1" s="2313"/>
      <c r="N1" s="2313"/>
      <c r="O1" s="2313"/>
      <c r="P1" s="2313"/>
      <c r="Q1" s="2313"/>
      <c r="R1" s="2313"/>
      <c r="S1" s="2313"/>
      <c r="T1" s="2313"/>
      <c r="U1" s="2313"/>
      <c r="V1" s="2313"/>
    </row>
    <row r="2" spans="1:25" ht="15" customHeight="1" x14ac:dyDescent="0.25">
      <c r="A2" s="2313"/>
      <c r="B2" s="2313"/>
      <c r="C2" s="2313"/>
      <c r="D2" s="2313"/>
      <c r="E2" s="2313"/>
      <c r="F2" s="2313"/>
      <c r="G2" s="2313"/>
      <c r="H2" s="2313"/>
      <c r="I2" s="2313"/>
      <c r="J2" s="2313"/>
      <c r="K2" s="2313"/>
      <c r="L2" s="2313"/>
      <c r="M2" s="2313"/>
      <c r="N2" s="2313"/>
      <c r="O2" s="2313"/>
      <c r="P2" s="2313"/>
      <c r="Q2" s="2313"/>
      <c r="R2" s="2313"/>
      <c r="S2" s="2313"/>
      <c r="T2" s="2313"/>
      <c r="U2" s="2313"/>
      <c r="V2" s="2313"/>
    </row>
    <row r="3" spans="1:25" ht="15" customHeight="1" x14ac:dyDescent="0.25">
      <c r="A3" s="2313"/>
      <c r="B3" s="2313"/>
      <c r="C3" s="2313"/>
      <c r="D3" s="2313"/>
      <c r="E3" s="2313"/>
      <c r="F3" s="2313"/>
      <c r="G3" s="2313"/>
      <c r="H3" s="2313"/>
      <c r="I3" s="2313"/>
      <c r="J3" s="2313"/>
      <c r="K3" s="2313"/>
      <c r="L3" s="2313"/>
      <c r="M3" s="2313"/>
      <c r="N3" s="2313"/>
      <c r="O3" s="2313"/>
      <c r="P3" s="2313"/>
      <c r="Q3" s="2313"/>
      <c r="R3" s="2313"/>
      <c r="S3" s="2313"/>
      <c r="T3" s="2313"/>
      <c r="U3" s="2313"/>
      <c r="V3" s="2313"/>
    </row>
    <row r="4" spans="1:25" ht="15" customHeight="1" x14ac:dyDescent="0.25">
      <c r="A4" s="2313"/>
      <c r="B4" s="2313"/>
      <c r="C4" s="2313"/>
      <c r="D4" s="2313"/>
      <c r="E4" s="2313"/>
      <c r="F4" s="2313"/>
      <c r="G4" s="2313"/>
      <c r="H4" s="2313"/>
      <c r="I4" s="2313"/>
      <c r="J4" s="2313"/>
      <c r="K4" s="2313"/>
      <c r="L4" s="2313"/>
      <c r="M4" s="2313"/>
      <c r="N4" s="2313"/>
      <c r="O4" s="2313"/>
      <c r="P4" s="2313"/>
      <c r="Q4" s="2313"/>
      <c r="R4" s="2313"/>
      <c r="S4" s="2313"/>
      <c r="T4" s="2313"/>
      <c r="U4" s="2313"/>
      <c r="V4" s="2313"/>
    </row>
    <row r="5" spans="1:25" ht="15" hidden="1" customHeight="1" x14ac:dyDescent="0.25">
      <c r="A5" s="2313"/>
      <c r="B5" s="2313"/>
      <c r="C5" s="2313"/>
      <c r="D5" s="2313"/>
      <c r="E5" s="2313"/>
      <c r="F5" s="2313"/>
      <c r="G5" s="2313"/>
      <c r="H5" s="2313"/>
      <c r="I5" s="2313"/>
      <c r="J5" s="2313"/>
      <c r="K5" s="2313"/>
      <c r="L5" s="2313"/>
      <c r="M5" s="2313"/>
      <c r="N5" s="2313"/>
      <c r="O5" s="2313"/>
      <c r="P5" s="2313"/>
      <c r="Q5" s="2313"/>
      <c r="R5" s="2313"/>
      <c r="S5" s="2313"/>
      <c r="T5" s="2313"/>
      <c r="U5" s="2313"/>
      <c r="V5" s="2313"/>
    </row>
    <row r="6" spans="1:25" ht="3.75" hidden="1" customHeight="1" x14ac:dyDescent="0.25">
      <c r="A6" s="2313"/>
      <c r="B6" s="2313"/>
      <c r="C6" s="2313"/>
      <c r="D6" s="2313"/>
      <c r="E6" s="2313"/>
      <c r="F6" s="2313"/>
      <c r="G6" s="2313"/>
      <c r="H6" s="2313"/>
      <c r="I6" s="2313"/>
      <c r="J6" s="2313"/>
      <c r="K6" s="2313"/>
      <c r="L6" s="2313"/>
      <c r="M6" s="2313"/>
      <c r="N6" s="2313"/>
      <c r="O6" s="2313"/>
      <c r="P6" s="2313"/>
      <c r="Q6" s="2313"/>
      <c r="R6" s="2313"/>
      <c r="S6" s="2313"/>
      <c r="T6" s="2313"/>
      <c r="U6" s="2313"/>
      <c r="V6" s="2313"/>
    </row>
    <row r="7" spans="1:25" ht="15.75" customHeight="1" x14ac:dyDescent="0.25">
      <c r="A7" s="2314" t="s">
        <v>69</v>
      </c>
      <c r="B7" s="2314"/>
      <c r="C7" s="2314"/>
      <c r="D7" s="2314"/>
      <c r="E7" s="2314"/>
      <c r="F7" s="2314"/>
      <c r="G7" s="2314"/>
      <c r="H7" s="2314"/>
      <c r="I7" s="2314"/>
      <c r="J7" s="1267" t="s">
        <v>68</v>
      </c>
      <c r="K7" s="1267">
        <v>1</v>
      </c>
      <c r="L7" s="2314" t="s">
        <v>67</v>
      </c>
      <c r="M7" s="2314"/>
      <c r="N7" s="2314"/>
      <c r="O7" s="2314"/>
      <c r="P7" s="2314"/>
      <c r="Q7" s="2314"/>
      <c r="R7" s="2314"/>
      <c r="S7" s="2314"/>
      <c r="T7" s="2314"/>
      <c r="U7" s="2314"/>
      <c r="V7" s="2314"/>
    </row>
    <row r="8" spans="1:25" ht="41.25" customHeight="1" x14ac:dyDescent="0.25">
      <c r="A8" s="2314" t="s">
        <v>66</v>
      </c>
      <c r="B8" s="2314"/>
      <c r="C8" s="2314"/>
      <c r="D8" s="2314"/>
      <c r="E8" s="2314"/>
      <c r="F8" s="2314"/>
      <c r="G8" s="2314"/>
      <c r="H8" s="2314"/>
      <c r="I8" s="2314"/>
      <c r="J8" s="2314"/>
      <c r="K8" s="2314"/>
      <c r="L8" s="2314"/>
      <c r="M8" s="2314"/>
      <c r="N8" s="2314"/>
      <c r="O8" s="2314"/>
      <c r="P8" s="2314"/>
      <c r="Q8" s="2314"/>
      <c r="R8" s="2314"/>
      <c r="S8" s="2314"/>
      <c r="T8" s="2314"/>
      <c r="U8" s="1267" t="s">
        <v>1634</v>
      </c>
      <c r="V8" s="1268"/>
    </row>
    <row r="9" spans="1:25" ht="63" customHeight="1" x14ac:dyDescent="0.25">
      <c r="A9" s="1269" t="s">
        <v>60</v>
      </c>
      <c r="B9" s="1269" t="s">
        <v>70</v>
      </c>
      <c r="C9" s="1269" t="s">
        <v>59</v>
      </c>
      <c r="D9" s="1269" t="s">
        <v>58</v>
      </c>
      <c r="E9" s="1269" t="s">
        <v>57</v>
      </c>
      <c r="F9" s="1269" t="s">
        <v>56</v>
      </c>
      <c r="G9" s="1269" t="s">
        <v>2089</v>
      </c>
      <c r="H9" s="1270" t="s">
        <v>1587</v>
      </c>
      <c r="I9" s="1269" t="s">
        <v>55</v>
      </c>
      <c r="J9" s="1269" t="s">
        <v>54</v>
      </c>
      <c r="K9" s="1269" t="s">
        <v>53</v>
      </c>
      <c r="L9" s="1269" t="s">
        <v>52</v>
      </c>
      <c r="M9" s="1269" t="s">
        <v>51</v>
      </c>
      <c r="N9" s="1269" t="s">
        <v>1635</v>
      </c>
      <c r="O9" s="1271" t="s">
        <v>1658</v>
      </c>
      <c r="P9" s="1269" t="s">
        <v>86</v>
      </c>
      <c r="Q9" s="1269" t="s">
        <v>87</v>
      </c>
      <c r="R9" s="1269" t="s">
        <v>2927</v>
      </c>
      <c r="S9" s="1272" t="s">
        <v>45</v>
      </c>
      <c r="T9" s="1273" t="s">
        <v>44</v>
      </c>
      <c r="U9" s="1273" t="s">
        <v>2839</v>
      </c>
      <c r="V9" s="1274" t="s">
        <v>2928</v>
      </c>
    </row>
    <row r="10" spans="1:25" s="1284" customFormat="1" ht="120.75" customHeight="1" x14ac:dyDescent="0.25">
      <c r="A10" s="1275" t="str">
        <f>'[4]Formulación PlanMejora'!A12</f>
        <v>Control Interno</v>
      </c>
      <c r="B10" s="1275" t="str">
        <f>'[4]Formulación PlanMejora'!B12</f>
        <v xml:space="preserve">Organización, Gestión y  Administración </v>
      </c>
      <c r="C10" s="1276" t="str">
        <f>'[4]Formulación PlanMejora'!C12</f>
        <v>Inexistencia de pautas, directrices o instructivos para la clara identificación de los logros, principales indicadores y retos, con lo cual se informaron por algunas dependencias conforme a su libre interpretación; sin consolidación de datos y análisis descriptivo para facilitar el entendimiento de las partes interesadas; con duplicidad y saturación de contenidos; retos sin correspondencia con lo esperado al 2019.</v>
      </c>
      <c r="D10" s="1276" t="str">
        <f>'[4]Formulación PlanMejora'!D12</f>
        <v>Debilidades en la estructura de la plantilla enviada para diligenciamiento del informe de gestión por dependencias y facultades 
Falta de comunicación entre las dependencias para aclarar dudas acerca de las pautas y directrices solicitados en los instructivos o plantillas de informes de gestión.</v>
      </c>
      <c r="E10" s="1276" t="str">
        <f>'[4]Formulación PlanMejora'!E12</f>
        <v>Modificación de las herramientas para la identificación de logros, indicadores, y retos en los informes de gestión de los procesos de la Universidad del Cauca.</v>
      </c>
      <c r="F10" s="1276" t="str">
        <f>'[4]Formulación PlanMejora'!F12</f>
        <v xml:space="preserve">Elaborar  un instructivo o plantilla que describa pautas y directirces para el diligenciamiento de los informes de gestión de los procesos universitarios
Acompañar en el proceso de diligenciamiento de los informes de gestión a través de flujos permanentes de comunicación con las personas encargadas de cada dependencia </v>
      </c>
      <c r="G10" s="1277"/>
      <c r="H10" s="1275" t="str">
        <f>'[4]Formulación PlanMejora'!H12</f>
        <v>Instrcutivo o plantilla elaborada
con estrategias de acompañamiento definidas.</v>
      </c>
      <c r="I10" s="1278">
        <f>'[4]Formulación PlanMejora'!I12</f>
        <v>1</v>
      </c>
      <c r="J10" s="1279">
        <v>43800</v>
      </c>
      <c r="K10" s="1279">
        <v>43860</v>
      </c>
      <c r="L10" s="1278">
        <f>(K10-J10)/7</f>
        <v>8.5714285714285712</v>
      </c>
      <c r="M10" s="1279">
        <v>44165</v>
      </c>
      <c r="N10" s="1278">
        <f>(M10-J10)/7-L10</f>
        <v>43.571428571428577</v>
      </c>
      <c r="O10" s="1280" t="str">
        <f ca="1">IF((K10-TODAY())/7&gt;=L10/4,"En tiempo","Alerta")</f>
        <v>Alerta</v>
      </c>
      <c r="P10" s="1281">
        <v>1</v>
      </c>
      <c r="Q10" s="1282">
        <f>P10/I10</f>
        <v>1</v>
      </c>
      <c r="R10" s="1279">
        <v>43860</v>
      </c>
      <c r="S10" s="1283" t="str">
        <f>IF(K10&gt;=R10,"Cumple","Incumple")</f>
        <v>Cumple</v>
      </c>
      <c r="T10" s="1276" t="s">
        <v>2929</v>
      </c>
      <c r="U10" s="2315" t="s">
        <v>2930</v>
      </c>
      <c r="V10" s="1277"/>
      <c r="X10" s="1285"/>
      <c r="Y10" s="1285"/>
    </row>
    <row r="11" spans="1:25" ht="165" customHeight="1" x14ac:dyDescent="0.25">
      <c r="A11" s="1275" t="str">
        <f>'[4]Formulación PlanMejora'!A13</f>
        <v>Control Interno</v>
      </c>
      <c r="B11" s="1275" t="str">
        <f>'[4]Formulación PlanMejora'!B13</f>
        <v xml:space="preserve">Organización, Gestión y  Administración </v>
      </c>
      <c r="C11" s="1276" t="str">
        <f>'[4]Formulación PlanMejora'!C13</f>
        <v>El documento base para la Rendición de Cuentas de la vigencia 2018, no informa los resultados globales de la gestión universitaria, para la toma de decisiones a partir de los informes individuales de las dependencias, los cuales, en su mayoría, presentan debilidades e inconsistencias en la identificación de los principales logros, indicadores y retos que responden al Plan estratégico institucional.</v>
      </c>
      <c r="D11" s="1276" t="str">
        <f>'[4]Formulación PlanMejora'!D13</f>
        <v>Debilidades en la estructuración de la presentación de los informes de gestión debido a que no esta alineado al manual único de Rendición de Cuentas vigente.</v>
      </c>
      <c r="E11" s="1276" t="str">
        <f>'[4]Formulación PlanMejora'!E13</f>
        <v>Modificación de la plantilla del informe gestión conforme a los lineamientos establecidos en el  manual único de Rendición de Cuentas vigente.</v>
      </c>
      <c r="F11" s="1276" t="str">
        <f>'[4]Formulación PlanMejora'!F13</f>
        <v xml:space="preserve">Ajustar instructivo o plantilla de presentación de informes  con los lineamietos establecidos en el  manual único de Rendición de Cuentas vigente, articuladas con las estrategias institucionales que permitan visualizar la gestión universitaria de una manera mas clara. </v>
      </c>
      <c r="G11" s="1286"/>
      <c r="H11" s="1275" t="str">
        <f>'[4]Formulación PlanMejora'!H13</f>
        <v>Plantilla de informe de gestión</v>
      </c>
      <c r="I11" s="1278">
        <f>'[4]Formulación PlanMejora'!I13</f>
        <v>1</v>
      </c>
      <c r="J11" s="1279">
        <v>43800</v>
      </c>
      <c r="K11" s="1279">
        <v>43860</v>
      </c>
      <c r="L11" s="1278">
        <f>(K11-J11)/7</f>
        <v>8.5714285714285712</v>
      </c>
      <c r="M11" s="1279">
        <v>44165</v>
      </c>
      <c r="N11" s="1278">
        <f>(M11-J11)/7-L11</f>
        <v>43.571428571428577</v>
      </c>
      <c r="O11" s="1280" t="str">
        <f ca="1">IF((K11-TODAY())/7&gt;=L11/4,"En tiempo","Alerta")</f>
        <v>Alerta</v>
      </c>
      <c r="P11" s="1287">
        <v>0.8</v>
      </c>
      <c r="Q11" s="1282">
        <f>P11/I11</f>
        <v>0.8</v>
      </c>
      <c r="R11" s="1279">
        <v>44165</v>
      </c>
      <c r="S11" s="1283" t="str">
        <f t="shared" ref="S11:S13" si="0">IF(K11&gt;=R11,"Cumple","Incumple")</f>
        <v>Incumple</v>
      </c>
      <c r="T11" s="1276" t="s">
        <v>2931</v>
      </c>
      <c r="U11" s="2316"/>
      <c r="V11" s="1286"/>
      <c r="X11" s="1285"/>
      <c r="Y11" s="1285"/>
    </row>
    <row r="12" spans="1:25" ht="202.5" customHeight="1" x14ac:dyDescent="0.25">
      <c r="A12" s="1275" t="str">
        <f>'[4]Formulación PlanMejora'!A14</f>
        <v>Control Interno</v>
      </c>
      <c r="B12" s="1275" t="str">
        <f>'[4]Formulación PlanMejora'!B14</f>
        <v xml:space="preserve">Organización, Gestión y  Administración </v>
      </c>
      <c r="C12" s="1276" t="str">
        <f>'[4]Formulación PlanMejora'!C14</f>
        <v>El procedimiento PE-GE-2.2-PR-5 documentado para la rendición del informe de gestión, no contiene las actividades de operación y puntos de control mínimos para el cumplimiento de su objetivo, por lo que se presentan deficiencias en su consolidación, estructuración e imprecisiones que afectan la calidad de la información.</v>
      </c>
      <c r="D12" s="1276" t="str">
        <f>'[4]Formulación PlanMejora'!D14</f>
        <v>Desarticulación del procedimiento PE-GE-2,2-PR 5   con los lineamientos normativos  del  manual único de Rencición de Cuentas vigente.</v>
      </c>
      <c r="E12" s="1276" t="str">
        <f>'[4]Formulación PlanMejora'!E14</f>
        <v>Modificar el procedimiento de acuerdo a los lineamientos  normativos  del  manual único de Rencición de Cuentas vigente.</v>
      </c>
      <c r="F12" s="1276" t="str">
        <f>'[4]Formulación PlanMejora'!F14</f>
        <v>Articular el procedimiento PE-GE-2,2-PR 5 con los lineamientos normativos  del  manual único de Rencición de Cuentas vigente, que permita cumplir el objetivo con calidad en la información.</v>
      </c>
      <c r="G12" s="1286"/>
      <c r="H12" s="1275" t="str">
        <f>'[4]Formulación PlanMejora'!H14</f>
        <v xml:space="preserve">Procedimiento modificado  y públicado en el programa LVMEN </v>
      </c>
      <c r="I12" s="1275">
        <f>'[4]Formulación PlanMejora'!I14</f>
        <v>1</v>
      </c>
      <c r="J12" s="1279">
        <v>43678</v>
      </c>
      <c r="K12" s="1279">
        <v>43768</v>
      </c>
      <c r="L12" s="1278">
        <f>(K12-J12)/7</f>
        <v>12.857142857142858</v>
      </c>
      <c r="M12" s="1279">
        <v>44165</v>
      </c>
      <c r="N12" s="1278">
        <f>(M12-J12)/7-L12</f>
        <v>56.714285714285708</v>
      </c>
      <c r="O12" s="1280" t="str">
        <f ca="1">IF((K12-TODAY())/7&gt;=L12/4,"En tiempo","Alerta")</f>
        <v>Alerta</v>
      </c>
      <c r="P12" s="1288">
        <v>1</v>
      </c>
      <c r="Q12" s="1282">
        <f>P12/I12</f>
        <v>1</v>
      </c>
      <c r="R12" s="1279">
        <v>44166</v>
      </c>
      <c r="S12" s="1283" t="str">
        <f t="shared" si="0"/>
        <v>Incumple</v>
      </c>
      <c r="T12" s="1276" t="s">
        <v>2932</v>
      </c>
      <c r="U12" s="1275" t="s">
        <v>2933</v>
      </c>
      <c r="V12" s="1287"/>
      <c r="X12" s="2310"/>
      <c r="Y12" s="2310"/>
    </row>
    <row r="13" spans="1:25" ht="114.75" x14ac:dyDescent="0.25">
      <c r="A13" s="1275" t="str">
        <f>'[4]Formulación PlanMejora'!A15</f>
        <v>Control Interno</v>
      </c>
      <c r="B13" s="1275" t="str">
        <f>'[4]Formulación PlanMejora'!B15</f>
        <v xml:space="preserve">Organización, Gestión y  Administración </v>
      </c>
      <c r="C13" s="1276" t="str">
        <f>'[4]Formulación PlanMejora'!C15</f>
        <v xml:space="preserve">El contenido del informe de gestión limita su alcance a los grupos internos de la Universidad, toda vez que no se apoya en suficientes análisis que faciliten su valoración y comprensión por agentes externos.  </v>
      </c>
      <c r="D13" s="1289" t="str">
        <f>'[4]Formulación PlanMejora'!D15</f>
        <v xml:space="preserve">Ausencia de los siguientes lineamientos normativos  del  manual único de Rencición de Cuentas vigente.
1. presupuesto
2. cumplimiento de metas
3. gestión
4. contratación 
5. impactos de la gestión
6.Acciones de mejoramiento de la entidad.
</v>
      </c>
      <c r="E13" s="1276" t="str">
        <f>'[4]Formulación PlanMejora'!E15</f>
        <v xml:space="preserve">Incorporar los lineamientos normativos  del  manual único de Rencición de Cuentas vigente a los informes de gestión 
</v>
      </c>
      <c r="F13" s="1276" t="s">
        <v>2934</v>
      </c>
      <c r="G13" s="1286"/>
      <c r="H13" s="1275" t="s">
        <v>2935</v>
      </c>
      <c r="I13" s="1275">
        <f>'[4]Formulación PlanMejora'!I15</f>
        <v>1</v>
      </c>
      <c r="J13" s="1290">
        <v>43860</v>
      </c>
      <c r="K13" s="1290">
        <v>44012</v>
      </c>
      <c r="L13" s="1278">
        <f>(K13-J13)/7</f>
        <v>21.714285714285715</v>
      </c>
      <c r="M13" s="1279">
        <v>44165</v>
      </c>
      <c r="N13" s="1278">
        <f>(M13-J13)/7-L13</f>
        <v>21.857142857142854</v>
      </c>
      <c r="O13" s="1280" t="str">
        <f ca="1">IF((K13-TODAY())/7&gt;=L13/4,"En tiempo","Alerta")</f>
        <v>Alerta</v>
      </c>
      <c r="P13" s="1288">
        <v>1</v>
      </c>
      <c r="Q13" s="1282">
        <f>P13/I13</f>
        <v>1</v>
      </c>
      <c r="R13" s="1290">
        <v>44012</v>
      </c>
      <c r="S13" s="1283" t="str">
        <f t="shared" si="0"/>
        <v>Cumple</v>
      </c>
      <c r="T13" s="1275" t="s">
        <v>2936</v>
      </c>
      <c r="U13" s="1275" t="s">
        <v>2937</v>
      </c>
      <c r="V13" s="1287"/>
      <c r="X13" s="2310"/>
      <c r="Y13" s="2310"/>
    </row>
    <row r="14" spans="1:25" x14ac:dyDescent="0.25">
      <c r="A14" s="1275"/>
      <c r="B14" s="1286"/>
      <c r="C14" s="1286"/>
      <c r="D14" s="1286"/>
      <c r="E14" s="1286"/>
      <c r="F14" s="1286"/>
      <c r="G14" s="1286"/>
      <c r="H14" s="1291" t="s">
        <v>23</v>
      </c>
      <c r="I14" s="1292">
        <f>SUM(I10:I13)</f>
        <v>4</v>
      </c>
      <c r="J14" s="1293"/>
      <c r="K14" s="1293"/>
      <c r="L14" s="1278"/>
      <c r="M14" s="1287"/>
      <c r="N14" s="2311" t="s">
        <v>22</v>
      </c>
      <c r="O14" s="2312"/>
      <c r="P14" s="1294">
        <f>SUM(P10:P13)</f>
        <v>3.8</v>
      </c>
      <c r="Q14" s="1295">
        <f>AVERAGE(Q10:Q13)</f>
        <v>0.95</v>
      </c>
      <c r="R14" s="1275"/>
      <c r="S14" s="1296">
        <f>(COUNTIF(S10:S13,"Cumple")*100%)/COUNTA(S10:S13)</f>
        <v>0.5</v>
      </c>
      <c r="T14" s="1297"/>
      <c r="U14" s="1298"/>
      <c r="V14" s="1298"/>
      <c r="X14" s="2310"/>
      <c r="Y14" s="2310"/>
    </row>
    <row r="15" spans="1:25" ht="15.75" x14ac:dyDescent="0.25">
      <c r="A15" s="1299"/>
      <c r="B15" s="1300"/>
      <c r="C15" s="1300"/>
      <c r="D15" s="1300"/>
      <c r="E15" s="1300"/>
      <c r="F15" s="1300"/>
      <c r="G15" s="1300"/>
      <c r="H15" s="1299"/>
      <c r="I15" s="1300"/>
      <c r="J15" s="1301"/>
      <c r="K15" s="1301"/>
      <c r="L15" s="1302"/>
      <c r="M15" s="1303"/>
      <c r="N15" s="1302"/>
      <c r="O15" s="1302"/>
      <c r="P15" s="1300"/>
      <c r="Q15" s="1300"/>
      <c r="R15" s="1304"/>
      <c r="S15" s="1304"/>
      <c r="T15" s="1305"/>
      <c r="U15" s="1304"/>
      <c r="V15" s="1306"/>
    </row>
    <row r="16" spans="1:25" x14ac:dyDescent="0.25">
      <c r="T16" s="1305"/>
      <c r="U16" s="1305"/>
      <c r="V16" s="1305"/>
    </row>
  </sheetData>
  <mergeCells count="7">
    <mergeCell ref="X12:Y14"/>
    <mergeCell ref="N14:O14"/>
    <mergeCell ref="A1:V6"/>
    <mergeCell ref="A7:I7"/>
    <mergeCell ref="L7:V7"/>
    <mergeCell ref="A8:T8"/>
    <mergeCell ref="U10:U11"/>
  </mergeCells>
  <conditionalFormatting sqref="Q9">
    <cfRule type="cellIs" dxfId="470" priority="21" stopIfTrue="1" operator="between">
      <formula>0.9</formula>
      <formula>1</formula>
    </cfRule>
    <cfRule type="cellIs" dxfId="469" priority="22" stopIfTrue="1" operator="between">
      <formula>0.5</formula>
      <formula>0.89</formula>
    </cfRule>
    <cfRule type="cellIs" dxfId="468" priority="23" stopIfTrue="1" operator="between">
      <formula>0.2</formula>
      <formula>0.49</formula>
    </cfRule>
    <cfRule type="cellIs" dxfId="467" priority="24" stopIfTrue="1" operator="between">
      <formula>0</formula>
      <formula>0.19</formula>
    </cfRule>
  </conditionalFormatting>
  <conditionalFormatting sqref="O10:O13">
    <cfRule type="containsText" dxfId="466" priority="19" operator="containsText" text="Alerta">
      <formula>NOT(ISERROR(SEARCH("Alerta",O10)))</formula>
    </cfRule>
    <cfRule type="containsText" dxfId="465" priority="20" operator="containsText" text="En tiempo">
      <formula>NOT(ISERROR(SEARCH("En tiempo",O10)))</formula>
    </cfRule>
  </conditionalFormatting>
  <conditionalFormatting sqref="Q10:Q13">
    <cfRule type="cellIs" dxfId="464" priority="15" operator="between">
      <formula>0.19</formula>
      <formula>0</formula>
    </cfRule>
    <cfRule type="cellIs" dxfId="463" priority="16" operator="between">
      <formula>0.49</formula>
      <formula>0.2</formula>
    </cfRule>
    <cfRule type="cellIs" dxfId="462" priority="17" operator="between">
      <formula>0.89</formula>
      <formula>0.5</formula>
    </cfRule>
  </conditionalFormatting>
  <conditionalFormatting sqref="Q10:Q13">
    <cfRule type="cellIs" dxfId="461" priority="18" operator="between">
      <formula>1</formula>
      <formula>0.9</formula>
    </cfRule>
  </conditionalFormatting>
  <conditionalFormatting sqref="Q14">
    <cfRule type="cellIs" dxfId="460" priority="14" operator="between">
      <formula>1</formula>
      <formula>0.9</formula>
    </cfRule>
  </conditionalFormatting>
  <conditionalFormatting sqref="Q14">
    <cfRule type="cellIs" dxfId="459" priority="11" operator="between">
      <formula>0.19</formula>
      <formula>0</formula>
    </cfRule>
    <cfRule type="cellIs" dxfId="458" priority="12" operator="between">
      <formula>0.49</formula>
      <formula>0.2</formula>
    </cfRule>
    <cfRule type="cellIs" dxfId="457" priority="13" operator="between">
      <formula>0.89</formula>
      <formula>0.5</formula>
    </cfRule>
  </conditionalFormatting>
  <conditionalFormatting sqref="S10:S13">
    <cfRule type="containsText" dxfId="456" priority="9" operator="containsText" text="Incumple">
      <formula>NOT(ISERROR(SEARCH("Incumple",S10)))</formula>
    </cfRule>
    <cfRule type="containsText" dxfId="455" priority="10" operator="containsText" text="Cumple">
      <formula>NOT(ISERROR(SEARCH("Cumple",S10)))</formula>
    </cfRule>
  </conditionalFormatting>
  <conditionalFormatting sqref="S14">
    <cfRule type="cellIs" dxfId="454" priority="8" operator="between">
      <formula>1</formula>
      <formula>0.9</formula>
    </cfRule>
  </conditionalFormatting>
  <conditionalFormatting sqref="S14">
    <cfRule type="cellIs" dxfId="453" priority="5" operator="between">
      <formula>0.19</formula>
      <formula>0</formula>
    </cfRule>
    <cfRule type="cellIs" dxfId="452" priority="6" operator="between">
      <formula>0.49</formula>
      <formula>0.2</formula>
    </cfRule>
    <cfRule type="cellIs" dxfId="451" priority="7" operator="between">
      <formula>0.89</formula>
      <formula>0.5</formula>
    </cfRule>
  </conditionalFormatting>
  <conditionalFormatting sqref="R9">
    <cfRule type="cellIs" dxfId="450" priority="1" stopIfTrue="1" operator="between">
      <formula>0.9</formula>
      <formula>1</formula>
    </cfRule>
    <cfRule type="cellIs" dxfId="449" priority="2" stopIfTrue="1" operator="between">
      <formula>0.5</formula>
      <formula>0.89</formula>
    </cfRule>
    <cfRule type="cellIs" dxfId="448" priority="3" stopIfTrue="1" operator="between">
      <formula>0.2</formula>
      <formula>0.49</formula>
    </cfRule>
    <cfRule type="cellIs" dxfId="447" priority="4" stopIfTrue="1" operator="between">
      <formula>0</formula>
      <formula>0.19</formula>
    </cfRule>
  </conditionalFormatting>
  <pageMargins left="0.7" right="0.7" top="0.75" bottom="0.75" header="0.3" footer="0.3"/>
  <pageSetup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
    <tabColor rgb="FF7030A0"/>
  </sheetPr>
  <dimension ref="A1:X151"/>
  <sheetViews>
    <sheetView topLeftCell="A10" zoomScale="70" zoomScaleNormal="70" workbookViewId="0">
      <selection activeCell="A10" sqref="A10:A11"/>
    </sheetView>
  </sheetViews>
  <sheetFormatPr baseColWidth="10" defaultColWidth="10.85546875" defaultRowHeight="15.75" x14ac:dyDescent="0.25"/>
  <cols>
    <col min="1" max="1" width="9.28515625" style="585" customWidth="1"/>
    <col min="2" max="2" width="21" style="773" customWidth="1"/>
    <col min="3" max="3" width="16.42578125" style="773" customWidth="1"/>
    <col min="4" max="4" width="62.5703125" style="773" customWidth="1"/>
    <col min="5" max="5" width="28.5703125" style="773" customWidth="1"/>
    <col min="6" max="6" width="45.28515625" style="773" customWidth="1"/>
    <col min="7" max="7" width="38.140625" style="773" customWidth="1"/>
    <col min="8" max="8" width="30" style="773" customWidth="1"/>
    <col min="9" max="9" width="17.140625" style="773" customWidth="1"/>
    <col min="10" max="10" width="18.42578125" style="773" hidden="1" customWidth="1"/>
    <col min="11" max="11" width="17.140625" style="818" hidden="1" customWidth="1"/>
    <col min="12" max="12" width="17.140625" style="773" hidden="1" customWidth="1"/>
    <col min="13" max="13" width="20.7109375" style="773" hidden="1" customWidth="1"/>
    <col min="14" max="14" width="16.7109375" style="773" hidden="1" customWidth="1"/>
    <col min="15" max="15" width="10" style="773" hidden="1" customWidth="1"/>
    <col min="16" max="16" width="13.85546875" style="773" hidden="1" customWidth="1"/>
    <col min="17" max="17" width="17" style="773" customWidth="1"/>
    <col min="18" max="18" width="15.42578125" style="773" customWidth="1"/>
    <col min="19" max="19" width="20.140625" style="773" customWidth="1"/>
    <col min="20" max="20" width="16.7109375" style="773" customWidth="1"/>
    <col min="21" max="21" width="16.85546875" style="773" customWidth="1"/>
    <col min="22" max="22" width="155.7109375" style="773" customWidth="1"/>
    <col min="23" max="23" width="44.7109375" style="773" hidden="1" customWidth="1"/>
    <col min="24" max="24" width="44.42578125" style="773" hidden="1" customWidth="1"/>
    <col min="25" max="16384" width="10.85546875" style="773"/>
  </cols>
  <sheetData>
    <row r="1" spans="1:24" ht="15" customHeight="1" x14ac:dyDescent="0.25">
      <c r="A1" s="2193" t="s">
        <v>2391</v>
      </c>
      <c r="B1" s="2193"/>
      <c r="C1" s="2193"/>
      <c r="D1" s="2193"/>
      <c r="E1" s="2193"/>
      <c r="F1" s="2193"/>
      <c r="G1" s="2193"/>
      <c r="H1" s="2193"/>
      <c r="I1" s="2193"/>
      <c r="J1" s="2193"/>
      <c r="K1" s="2193"/>
      <c r="L1" s="2193"/>
      <c r="M1" s="2193"/>
      <c r="N1" s="2193"/>
      <c r="O1" s="2193"/>
      <c r="P1" s="2193"/>
      <c r="Q1" s="2193"/>
      <c r="R1" s="2193"/>
      <c r="S1" s="2193"/>
      <c r="T1" s="2193"/>
      <c r="U1" s="2193"/>
      <c r="V1" s="2193"/>
      <c r="W1" s="2193"/>
      <c r="X1" s="2193"/>
    </row>
    <row r="2" spans="1:24" ht="15" customHeight="1" x14ac:dyDescent="0.25">
      <c r="A2" s="2193"/>
      <c r="B2" s="2193"/>
      <c r="C2" s="2193"/>
      <c r="D2" s="2193"/>
      <c r="E2" s="2193"/>
      <c r="F2" s="2193"/>
      <c r="G2" s="2193"/>
      <c r="H2" s="2193"/>
      <c r="I2" s="2193"/>
      <c r="J2" s="2193"/>
      <c r="K2" s="2193"/>
      <c r="L2" s="2193"/>
      <c r="M2" s="2193"/>
      <c r="N2" s="2193"/>
      <c r="O2" s="2193"/>
      <c r="P2" s="2193"/>
      <c r="Q2" s="2193"/>
      <c r="R2" s="2193"/>
      <c r="S2" s="2193"/>
      <c r="T2" s="2193"/>
      <c r="U2" s="2193"/>
      <c r="V2" s="2193"/>
      <c r="W2" s="2193"/>
      <c r="X2" s="2193"/>
    </row>
    <row r="3" spans="1:24" ht="15" customHeight="1" x14ac:dyDescent="0.25">
      <c r="A3" s="2193"/>
      <c r="B3" s="2193"/>
      <c r="C3" s="2193"/>
      <c r="D3" s="2193"/>
      <c r="E3" s="2193"/>
      <c r="F3" s="2193"/>
      <c r="G3" s="2193"/>
      <c r="H3" s="2193"/>
      <c r="I3" s="2193"/>
      <c r="J3" s="2193"/>
      <c r="K3" s="2193"/>
      <c r="L3" s="2193"/>
      <c r="M3" s="2193"/>
      <c r="N3" s="2193"/>
      <c r="O3" s="2193"/>
      <c r="P3" s="2193"/>
      <c r="Q3" s="2193"/>
      <c r="R3" s="2193"/>
      <c r="S3" s="2193"/>
      <c r="T3" s="2193"/>
      <c r="U3" s="2193"/>
      <c r="V3" s="2193"/>
      <c r="W3" s="2193"/>
      <c r="X3" s="2193"/>
    </row>
    <row r="4" spans="1:24" ht="15" customHeight="1" x14ac:dyDescent="0.25">
      <c r="A4" s="2193"/>
      <c r="B4" s="2193"/>
      <c r="C4" s="2193"/>
      <c r="D4" s="2193"/>
      <c r="E4" s="2193"/>
      <c r="F4" s="2193"/>
      <c r="G4" s="2193"/>
      <c r="H4" s="2193"/>
      <c r="I4" s="2193"/>
      <c r="J4" s="2193"/>
      <c r="K4" s="2193"/>
      <c r="L4" s="2193"/>
      <c r="M4" s="2193"/>
      <c r="N4" s="2193"/>
      <c r="O4" s="2193"/>
      <c r="P4" s="2193"/>
      <c r="Q4" s="2193"/>
      <c r="R4" s="2193"/>
      <c r="S4" s="2193"/>
      <c r="T4" s="2193"/>
      <c r="U4" s="2193"/>
      <c r="V4" s="2193"/>
      <c r="W4" s="2193"/>
      <c r="X4" s="2193"/>
    </row>
    <row r="5" spans="1:24" ht="15" customHeight="1" x14ac:dyDescent="0.25">
      <c r="A5" s="2193"/>
      <c r="B5" s="2193"/>
      <c r="C5" s="2193"/>
      <c r="D5" s="2193"/>
      <c r="E5" s="2193"/>
      <c r="F5" s="2193"/>
      <c r="G5" s="2193"/>
      <c r="H5" s="2193"/>
      <c r="I5" s="2193"/>
      <c r="J5" s="2193"/>
      <c r="K5" s="2193"/>
      <c r="L5" s="2193"/>
      <c r="M5" s="2193"/>
      <c r="N5" s="2193"/>
      <c r="O5" s="2193"/>
      <c r="P5" s="2193"/>
      <c r="Q5" s="2193"/>
      <c r="R5" s="2193"/>
      <c r="S5" s="2193"/>
      <c r="T5" s="2193"/>
      <c r="U5" s="2193"/>
      <c r="V5" s="2193"/>
      <c r="W5" s="2193"/>
      <c r="X5" s="2193"/>
    </row>
    <row r="6" spans="1:24" ht="15" customHeight="1" x14ac:dyDescent="0.25">
      <c r="A6" s="2193"/>
      <c r="B6" s="2193"/>
      <c r="C6" s="2193"/>
      <c r="D6" s="2193"/>
      <c r="E6" s="2193"/>
      <c r="F6" s="2193"/>
      <c r="G6" s="2193"/>
      <c r="H6" s="2193"/>
      <c r="I6" s="2193"/>
      <c r="J6" s="2193"/>
      <c r="K6" s="2193"/>
      <c r="L6" s="2193"/>
      <c r="M6" s="2193"/>
      <c r="N6" s="2193"/>
      <c r="O6" s="2193"/>
      <c r="P6" s="2193"/>
      <c r="Q6" s="2193"/>
      <c r="R6" s="2193"/>
      <c r="S6" s="2193"/>
      <c r="T6" s="2193"/>
      <c r="U6" s="2193"/>
      <c r="V6" s="2193"/>
      <c r="W6" s="2193"/>
      <c r="X6" s="2193"/>
    </row>
    <row r="7" spans="1:24" ht="15.75" customHeight="1" x14ac:dyDescent="0.25">
      <c r="A7" s="2319" t="s">
        <v>69</v>
      </c>
      <c r="B7" s="2319"/>
      <c r="C7" s="2319"/>
      <c r="D7" s="2319"/>
      <c r="E7" s="2319"/>
      <c r="F7" s="2319"/>
      <c r="G7" s="2319"/>
      <c r="H7" s="2319"/>
      <c r="I7" s="2319"/>
      <c r="J7" s="965" t="s">
        <v>68</v>
      </c>
      <c r="K7" s="965">
        <v>1</v>
      </c>
      <c r="L7" s="2319" t="s">
        <v>67</v>
      </c>
      <c r="M7" s="2319"/>
      <c r="N7" s="2319"/>
      <c r="O7" s="2319"/>
      <c r="P7" s="2319"/>
      <c r="Q7" s="2319"/>
      <c r="R7" s="2319"/>
      <c r="S7" s="2319"/>
      <c r="T7" s="2319"/>
      <c r="U7" s="2319"/>
      <c r="V7" s="2319"/>
      <c r="W7" s="2319"/>
      <c r="X7" s="2319"/>
    </row>
    <row r="8" spans="1:24" ht="41.25" customHeight="1" x14ac:dyDescent="0.25">
      <c r="A8" s="2319" t="s">
        <v>66</v>
      </c>
      <c r="B8" s="2319"/>
      <c r="C8" s="2319"/>
      <c r="D8" s="2319"/>
      <c r="E8" s="2319"/>
      <c r="F8" s="2319"/>
      <c r="G8" s="2319"/>
      <c r="H8" s="2319"/>
      <c r="I8" s="2319"/>
      <c r="J8" s="2319"/>
      <c r="K8" s="2319"/>
      <c r="L8" s="2319"/>
      <c r="M8" s="2319"/>
      <c r="N8" s="2319"/>
      <c r="O8" s="2319"/>
      <c r="P8" s="2319"/>
      <c r="Q8" s="2319"/>
      <c r="R8" s="2319"/>
      <c r="S8" s="965" t="s">
        <v>1634</v>
      </c>
      <c r="T8" s="775"/>
      <c r="U8" s="944"/>
      <c r="V8" s="944"/>
      <c r="W8" s="944"/>
      <c r="X8" s="944"/>
    </row>
    <row r="9" spans="1:24" ht="91.5" customHeight="1" thickBot="1" x14ac:dyDescent="0.3">
      <c r="A9" s="971"/>
      <c r="B9" s="939" t="s">
        <v>60</v>
      </c>
      <c r="C9" s="940"/>
      <c r="D9" s="940" t="s">
        <v>59</v>
      </c>
      <c r="E9" s="968" t="s">
        <v>58</v>
      </c>
      <c r="F9" s="940" t="s">
        <v>57</v>
      </c>
      <c r="G9" s="940" t="s">
        <v>56</v>
      </c>
      <c r="H9" s="940" t="s">
        <v>1587</v>
      </c>
      <c r="I9" s="941" t="s">
        <v>55</v>
      </c>
      <c r="J9" s="941" t="s">
        <v>54</v>
      </c>
      <c r="K9" s="941" t="s">
        <v>53</v>
      </c>
      <c r="L9" s="941" t="s">
        <v>52</v>
      </c>
      <c r="M9" s="941" t="s">
        <v>51</v>
      </c>
      <c r="N9" s="941" t="s">
        <v>1635</v>
      </c>
      <c r="O9" s="941" t="s">
        <v>1658</v>
      </c>
      <c r="P9" s="941" t="s">
        <v>86</v>
      </c>
      <c r="Q9" s="941" t="s">
        <v>87</v>
      </c>
      <c r="R9" s="941" t="s">
        <v>88</v>
      </c>
      <c r="S9" s="942" t="s">
        <v>89</v>
      </c>
      <c r="T9" s="942" t="s">
        <v>1636</v>
      </c>
      <c r="U9" s="942" t="s">
        <v>45</v>
      </c>
      <c r="V9" s="942" t="s">
        <v>707</v>
      </c>
      <c r="W9" s="942" t="s">
        <v>43</v>
      </c>
      <c r="X9" s="943" t="s">
        <v>42</v>
      </c>
    </row>
    <row r="10" spans="1:24" ht="409.5" customHeight="1" x14ac:dyDescent="0.25">
      <c r="A10" s="2272">
        <v>1</v>
      </c>
      <c r="B10" s="970" t="s">
        <v>2132</v>
      </c>
      <c r="C10" s="967" t="s">
        <v>2275</v>
      </c>
      <c r="D10" s="967" t="s">
        <v>2127</v>
      </c>
      <c r="E10" s="563" t="s">
        <v>2128</v>
      </c>
      <c r="F10" s="563" t="s">
        <v>2129</v>
      </c>
      <c r="G10" s="563" t="s">
        <v>2130</v>
      </c>
      <c r="H10" s="560" t="s">
        <v>2131</v>
      </c>
      <c r="I10" s="560">
        <v>2</v>
      </c>
      <c r="J10" s="969">
        <v>43850</v>
      </c>
      <c r="K10" s="969">
        <v>44012</v>
      </c>
      <c r="L10" s="781">
        <f t="shared" ref="L10:L69" si="0">(K10-J10)/7</f>
        <v>23.142857142857142</v>
      </c>
      <c r="M10" s="906">
        <v>44165</v>
      </c>
      <c r="N10" s="781">
        <f>(M10-K10)/7</f>
        <v>21.857142857142858</v>
      </c>
      <c r="O10" s="771" t="str">
        <f ca="1">IF((K10-TODAY())/7&gt;=L10/4,"En tiempo","Alerta")</f>
        <v>Alerta</v>
      </c>
      <c r="P10" s="983">
        <v>0.6</v>
      </c>
      <c r="Q10" s="783">
        <f>IF(P10/I10=1,1,+P10/I10)</f>
        <v>0.3</v>
      </c>
      <c r="R10" s="907">
        <f>L10*Q10</f>
        <v>6.9428571428571422</v>
      </c>
      <c r="S10" s="907">
        <f>IF(K10&lt;=$T$8,R10,0)</f>
        <v>0</v>
      </c>
      <c r="T10" s="907"/>
      <c r="U10" s="598" t="str">
        <f>IF(M10&lt;=K10,"Cumple","Incumple")</f>
        <v>Incumple</v>
      </c>
      <c r="V10" s="563" t="s">
        <v>2879</v>
      </c>
      <c r="W10" s="961"/>
      <c r="X10" s="908"/>
    </row>
    <row r="11" spans="1:24" ht="153.6" customHeight="1" x14ac:dyDescent="0.25">
      <c r="A11" s="2274"/>
      <c r="B11" s="970" t="s">
        <v>2132</v>
      </c>
      <c r="C11" s="967" t="s">
        <v>2275</v>
      </c>
      <c r="D11" s="972" t="s">
        <v>2133</v>
      </c>
      <c r="E11" s="973" t="s">
        <v>2134</v>
      </c>
      <c r="F11" s="563" t="s">
        <v>2135</v>
      </c>
      <c r="G11" s="973" t="s">
        <v>2136</v>
      </c>
      <c r="H11" s="974" t="s">
        <v>2137</v>
      </c>
      <c r="I11" s="560">
        <v>1</v>
      </c>
      <c r="J11" s="969">
        <v>43850</v>
      </c>
      <c r="K11" s="969">
        <v>44134</v>
      </c>
      <c r="L11" s="781">
        <f t="shared" si="0"/>
        <v>40.571428571428569</v>
      </c>
      <c r="M11" s="906">
        <v>44165</v>
      </c>
      <c r="N11" s="781">
        <f>(M11-K11)/7</f>
        <v>4.4285714285714288</v>
      </c>
      <c r="O11" s="771" t="str">
        <f ca="1">IF((K11-TODAY())/7&gt;=L11/4,"En tiempo","Alerta")</f>
        <v>Alerta</v>
      </c>
      <c r="P11" s="983"/>
      <c r="Q11" s="783">
        <f>IF(P11/I11=1,1,+P11/I11)</f>
        <v>0</v>
      </c>
      <c r="R11" s="907">
        <f t="shared" ref="R11:R42" si="1">L11*Q11</f>
        <v>0</v>
      </c>
      <c r="S11" s="907">
        <f t="shared" ref="S11:S42" si="2">IF(K11&lt;=$T$8,R11,0)</f>
        <v>0</v>
      </c>
      <c r="T11" s="780"/>
      <c r="U11" s="598" t="str">
        <f>IF(M11&lt;=K11,"Cumple","Incumple")</f>
        <v>Incumple</v>
      </c>
      <c r="V11" s="563" t="s">
        <v>2138</v>
      </c>
      <c r="W11" s="786"/>
      <c r="X11" s="901"/>
    </row>
    <row r="12" spans="1:24" ht="255.6" customHeight="1" x14ac:dyDescent="0.25">
      <c r="A12" s="964">
        <v>2</v>
      </c>
      <c r="B12" s="970" t="s">
        <v>2132</v>
      </c>
      <c r="C12" s="967" t="s">
        <v>2275</v>
      </c>
      <c r="D12" s="975" t="s">
        <v>2139</v>
      </c>
      <c r="E12" s="976" t="s">
        <v>2140</v>
      </c>
      <c r="F12" s="976" t="s">
        <v>2141</v>
      </c>
      <c r="G12" s="977" t="s">
        <v>2142</v>
      </c>
      <c r="H12" s="560" t="s">
        <v>2143</v>
      </c>
      <c r="I12" s="978">
        <v>1</v>
      </c>
      <c r="J12" s="969">
        <v>43850</v>
      </c>
      <c r="K12" s="969">
        <v>44104</v>
      </c>
      <c r="L12" s="781">
        <f t="shared" si="0"/>
        <v>36.285714285714285</v>
      </c>
      <c r="M12" s="906">
        <v>44165</v>
      </c>
      <c r="N12" s="781">
        <f t="shared" ref="N12:N42" si="3">(M12-K12)/7</f>
        <v>8.7142857142857135</v>
      </c>
      <c r="O12" s="771" t="str">
        <f ca="1">IF((K12-TODAY())/7&gt;=L12/4,"En tiempo","Alerta")</f>
        <v>Alerta</v>
      </c>
      <c r="P12" s="978">
        <v>0.5</v>
      </c>
      <c r="Q12" s="783">
        <f>IF(P12/I12=1,1,+P12/I12)</f>
        <v>0.5</v>
      </c>
      <c r="R12" s="907">
        <f t="shared" si="1"/>
        <v>18.142857142857142</v>
      </c>
      <c r="S12" s="907">
        <f t="shared" si="2"/>
        <v>0</v>
      </c>
      <c r="T12" s="780"/>
      <c r="U12" s="598" t="str">
        <f>IF(M12&lt;=K12,"Cumple","Incumple")</f>
        <v>Incumple</v>
      </c>
      <c r="V12" s="563" t="s">
        <v>2273</v>
      </c>
      <c r="W12" s="786"/>
      <c r="X12" s="902"/>
    </row>
    <row r="13" spans="1:24" ht="219.6" customHeight="1" x14ac:dyDescent="0.25">
      <c r="A13" s="2266">
        <v>3</v>
      </c>
      <c r="B13" s="970" t="s">
        <v>2132</v>
      </c>
      <c r="C13" s="967" t="s">
        <v>2275</v>
      </c>
      <c r="D13" s="975" t="s">
        <v>2144</v>
      </c>
      <c r="E13" s="976" t="s">
        <v>2145</v>
      </c>
      <c r="F13" s="563" t="s">
        <v>2146</v>
      </c>
      <c r="G13" s="977" t="s">
        <v>2147</v>
      </c>
      <c r="H13" s="979" t="s">
        <v>2148</v>
      </c>
      <c r="I13" s="978">
        <v>1</v>
      </c>
      <c r="J13" s="969">
        <v>43850</v>
      </c>
      <c r="K13" s="969">
        <v>43951</v>
      </c>
      <c r="L13" s="781">
        <f t="shared" si="0"/>
        <v>14.428571428571429</v>
      </c>
      <c r="M13" s="906">
        <v>44012</v>
      </c>
      <c r="N13" s="781">
        <f t="shared" si="3"/>
        <v>8.7142857142857135</v>
      </c>
      <c r="O13" s="771" t="str">
        <f ca="1">IF((K13-TODAY())/7&gt;=L13/4,"En tiempo","Alerta")</f>
        <v>Alerta</v>
      </c>
      <c r="P13" s="978">
        <v>1</v>
      </c>
      <c r="Q13" s="783">
        <f>IF(P13/I13=1,1,+P13/I13)</f>
        <v>1</v>
      </c>
      <c r="R13" s="907">
        <f t="shared" si="1"/>
        <v>14.428571428571429</v>
      </c>
      <c r="S13" s="907">
        <f t="shared" si="2"/>
        <v>0</v>
      </c>
      <c r="T13" s="906">
        <v>44012</v>
      </c>
      <c r="U13" s="598" t="str">
        <f>IF(M13&lt;=K13,"Cumple","Incumple")</f>
        <v>Incumple</v>
      </c>
      <c r="V13" s="976" t="s">
        <v>2264</v>
      </c>
      <c r="W13" s="784"/>
      <c r="X13" s="903"/>
    </row>
    <row r="14" spans="1:24" ht="151.5" customHeight="1" x14ac:dyDescent="0.25">
      <c r="A14" s="2268"/>
      <c r="B14" s="970" t="s">
        <v>2132</v>
      </c>
      <c r="C14" s="967" t="s">
        <v>2275</v>
      </c>
      <c r="D14" s="972" t="s">
        <v>2149</v>
      </c>
      <c r="E14" s="563" t="s">
        <v>2150</v>
      </c>
      <c r="F14" s="563" t="s">
        <v>2151</v>
      </c>
      <c r="G14" s="1177" t="s">
        <v>2152</v>
      </c>
      <c r="H14" s="560" t="s">
        <v>2153</v>
      </c>
      <c r="I14" s="978">
        <v>1</v>
      </c>
      <c r="J14" s="969">
        <v>43850</v>
      </c>
      <c r="K14" s="969">
        <v>44012</v>
      </c>
      <c r="L14" s="781">
        <f t="shared" si="0"/>
        <v>23.142857142857142</v>
      </c>
      <c r="M14" s="906">
        <v>44165</v>
      </c>
      <c r="N14" s="781">
        <f t="shared" si="3"/>
        <v>21.857142857142858</v>
      </c>
      <c r="O14" s="771" t="str">
        <f t="shared" ref="O14:O69" ca="1" si="4">IF((K14-TODAY())/7&gt;=L14/4,"En tiempo","Alerta")</f>
        <v>Alerta</v>
      </c>
      <c r="P14" s="978"/>
      <c r="Q14" s="783">
        <f t="shared" ref="Q14:Q69" si="5">IF(P14/I14=1,1,+P14/I14)</f>
        <v>0</v>
      </c>
      <c r="R14" s="907">
        <f t="shared" si="1"/>
        <v>0</v>
      </c>
      <c r="S14" s="907">
        <f t="shared" si="2"/>
        <v>0</v>
      </c>
      <c r="T14" s="780"/>
      <c r="U14" s="598" t="str">
        <f t="shared" ref="U14:U69" si="6">IF(M14&lt;=K14,"Cumple","Incumple")</f>
        <v>Incumple</v>
      </c>
      <c r="V14" s="563" t="s">
        <v>2875</v>
      </c>
      <c r="W14" s="784"/>
      <c r="X14" s="901"/>
    </row>
    <row r="15" spans="1:24" ht="158.1" customHeight="1" x14ac:dyDescent="0.25">
      <c r="A15" s="964">
        <v>4</v>
      </c>
      <c r="B15" s="970" t="s">
        <v>2132</v>
      </c>
      <c r="C15" s="967" t="s">
        <v>2275</v>
      </c>
      <c r="D15" s="972" t="s">
        <v>2154</v>
      </c>
      <c r="E15" s="563" t="s">
        <v>2155</v>
      </c>
      <c r="F15" s="563" t="s">
        <v>2156</v>
      </c>
      <c r="G15" s="563" t="s">
        <v>2157</v>
      </c>
      <c r="H15" s="560" t="s">
        <v>2158</v>
      </c>
      <c r="I15" s="978">
        <v>1</v>
      </c>
      <c r="J15" s="969">
        <v>43850</v>
      </c>
      <c r="K15" s="969">
        <v>43920</v>
      </c>
      <c r="L15" s="781">
        <f t="shared" si="0"/>
        <v>10</v>
      </c>
      <c r="M15" s="906">
        <v>44165</v>
      </c>
      <c r="N15" s="781">
        <f t="shared" si="3"/>
        <v>35</v>
      </c>
      <c r="O15" s="771" t="str">
        <f t="shared" ca="1" si="4"/>
        <v>Alerta</v>
      </c>
      <c r="P15" s="978"/>
      <c r="Q15" s="783">
        <f t="shared" si="5"/>
        <v>0</v>
      </c>
      <c r="R15" s="907">
        <f t="shared" si="1"/>
        <v>0</v>
      </c>
      <c r="S15" s="907">
        <f t="shared" si="2"/>
        <v>0</v>
      </c>
      <c r="T15" s="780"/>
      <c r="U15" s="598" t="str">
        <f t="shared" si="6"/>
        <v>Incumple</v>
      </c>
      <c r="V15" s="976" t="s">
        <v>2265</v>
      </c>
      <c r="W15" s="801"/>
      <c r="X15" s="901"/>
    </row>
    <row r="16" spans="1:24" ht="230.1" customHeight="1" x14ac:dyDescent="0.25">
      <c r="A16" s="2266">
        <v>5</v>
      </c>
      <c r="B16" s="970" t="s">
        <v>2132</v>
      </c>
      <c r="C16" s="967" t="s">
        <v>2275</v>
      </c>
      <c r="D16" s="972" t="s">
        <v>2159</v>
      </c>
      <c r="E16" s="563" t="s">
        <v>2160</v>
      </c>
      <c r="F16" s="563" t="s">
        <v>2161</v>
      </c>
      <c r="G16" s="563" t="s">
        <v>2162</v>
      </c>
      <c r="H16" s="560" t="s">
        <v>2163</v>
      </c>
      <c r="I16" s="978">
        <v>1</v>
      </c>
      <c r="J16" s="969">
        <v>43850</v>
      </c>
      <c r="K16" s="969">
        <v>44073</v>
      </c>
      <c r="L16" s="781">
        <f t="shared" si="0"/>
        <v>31.857142857142858</v>
      </c>
      <c r="M16" s="906">
        <v>44165</v>
      </c>
      <c r="N16" s="781">
        <f t="shared" si="3"/>
        <v>13.142857142857142</v>
      </c>
      <c r="O16" s="771" t="str">
        <f t="shared" ca="1" si="4"/>
        <v>Alerta</v>
      </c>
      <c r="P16" s="978"/>
      <c r="Q16" s="783">
        <f t="shared" si="5"/>
        <v>0</v>
      </c>
      <c r="R16" s="907">
        <f t="shared" si="1"/>
        <v>0</v>
      </c>
      <c r="S16" s="907">
        <f t="shared" si="2"/>
        <v>0</v>
      </c>
      <c r="T16" s="780"/>
      <c r="U16" s="598" t="str">
        <f t="shared" si="6"/>
        <v>Incumple</v>
      </c>
      <c r="V16" s="976" t="s">
        <v>2266</v>
      </c>
      <c r="W16" s="805"/>
      <c r="X16" s="901"/>
    </row>
    <row r="17" spans="1:24" ht="149.44999999999999" customHeight="1" x14ac:dyDescent="0.25">
      <c r="A17" s="2268"/>
      <c r="B17" s="970" t="s">
        <v>2132</v>
      </c>
      <c r="C17" s="967" t="s">
        <v>2275</v>
      </c>
      <c r="D17" s="972" t="s">
        <v>2164</v>
      </c>
      <c r="E17" s="563" t="s">
        <v>2165</v>
      </c>
      <c r="F17" s="563" t="s">
        <v>2166</v>
      </c>
      <c r="G17" s="563" t="s">
        <v>2167</v>
      </c>
      <c r="H17" s="560" t="s">
        <v>2168</v>
      </c>
      <c r="I17" s="978">
        <v>1</v>
      </c>
      <c r="J17" s="969">
        <v>43850</v>
      </c>
      <c r="K17" s="969">
        <v>44073</v>
      </c>
      <c r="L17" s="781">
        <f t="shared" si="0"/>
        <v>31.857142857142858</v>
      </c>
      <c r="M17" s="906">
        <v>44165</v>
      </c>
      <c r="N17" s="781">
        <f t="shared" si="3"/>
        <v>13.142857142857142</v>
      </c>
      <c r="O17" s="771" t="str">
        <f t="shared" ca="1" si="4"/>
        <v>Alerta</v>
      </c>
      <c r="P17" s="978"/>
      <c r="Q17" s="783">
        <f t="shared" si="5"/>
        <v>0</v>
      </c>
      <c r="R17" s="907">
        <f t="shared" si="1"/>
        <v>0</v>
      </c>
      <c r="S17" s="907">
        <f t="shared" si="2"/>
        <v>0</v>
      </c>
      <c r="T17" s="780"/>
      <c r="U17" s="598" t="str">
        <f t="shared" si="6"/>
        <v>Incumple</v>
      </c>
      <c r="V17" s="976" t="s">
        <v>104</v>
      </c>
      <c r="W17" s="805"/>
      <c r="X17" s="904"/>
    </row>
    <row r="18" spans="1:24" ht="174.95" customHeight="1" x14ac:dyDescent="0.25">
      <c r="A18" s="964">
        <v>6</v>
      </c>
      <c r="B18" s="970" t="s">
        <v>2132</v>
      </c>
      <c r="C18" s="967" t="s">
        <v>2275</v>
      </c>
      <c r="D18" s="975" t="s">
        <v>2169</v>
      </c>
      <c r="E18" s="563" t="s">
        <v>2170</v>
      </c>
      <c r="F18" s="563" t="s">
        <v>2171</v>
      </c>
      <c r="G18" s="563" t="s">
        <v>2162</v>
      </c>
      <c r="H18" s="560" t="s">
        <v>2163</v>
      </c>
      <c r="I18" s="978">
        <v>1</v>
      </c>
      <c r="J18" s="969">
        <v>43850</v>
      </c>
      <c r="K18" s="969">
        <v>44073</v>
      </c>
      <c r="L18" s="781">
        <f t="shared" si="0"/>
        <v>31.857142857142858</v>
      </c>
      <c r="M18" s="906">
        <v>44165</v>
      </c>
      <c r="N18" s="781">
        <f t="shared" si="3"/>
        <v>13.142857142857142</v>
      </c>
      <c r="O18" s="771" t="str">
        <f t="shared" ca="1" si="4"/>
        <v>Alerta</v>
      </c>
      <c r="P18" s="978"/>
      <c r="Q18" s="783">
        <f t="shared" si="5"/>
        <v>0</v>
      </c>
      <c r="R18" s="907">
        <f t="shared" si="1"/>
        <v>0</v>
      </c>
      <c r="S18" s="907">
        <f t="shared" si="2"/>
        <v>0</v>
      </c>
      <c r="T18" s="780"/>
      <c r="U18" s="598" t="str">
        <f t="shared" si="6"/>
        <v>Incumple</v>
      </c>
      <c r="V18" s="976" t="s">
        <v>2267</v>
      </c>
      <c r="W18" s="786"/>
      <c r="X18" s="904"/>
    </row>
    <row r="19" spans="1:24" ht="132" customHeight="1" thickBot="1" x14ac:dyDescent="0.3">
      <c r="A19" s="2266">
        <v>7</v>
      </c>
      <c r="B19" s="899" t="s">
        <v>2132</v>
      </c>
      <c r="C19" s="967" t="s">
        <v>2275</v>
      </c>
      <c r="D19" s="976" t="s">
        <v>2172</v>
      </c>
      <c r="E19" s="563" t="s">
        <v>2173</v>
      </c>
      <c r="F19" s="563" t="s">
        <v>2174</v>
      </c>
      <c r="G19" s="563" t="s">
        <v>2175</v>
      </c>
      <c r="H19" s="560" t="s">
        <v>2176</v>
      </c>
      <c r="I19" s="978">
        <v>1</v>
      </c>
      <c r="J19" s="969">
        <v>43850</v>
      </c>
      <c r="K19" s="969">
        <v>44073</v>
      </c>
      <c r="L19" s="781">
        <f t="shared" si="0"/>
        <v>31.857142857142858</v>
      </c>
      <c r="M19" s="906">
        <v>44165</v>
      </c>
      <c r="N19" s="781">
        <f t="shared" si="3"/>
        <v>13.142857142857142</v>
      </c>
      <c r="O19" s="771" t="str">
        <f t="shared" ca="1" si="4"/>
        <v>Alerta</v>
      </c>
      <c r="P19" s="978"/>
      <c r="Q19" s="783">
        <f t="shared" si="5"/>
        <v>0</v>
      </c>
      <c r="R19" s="907">
        <f t="shared" si="1"/>
        <v>0</v>
      </c>
      <c r="S19" s="907">
        <f t="shared" si="2"/>
        <v>0</v>
      </c>
      <c r="T19" s="780"/>
      <c r="U19" s="598" t="str">
        <f t="shared" si="6"/>
        <v>Incumple</v>
      </c>
      <c r="V19" s="976" t="s">
        <v>2268</v>
      </c>
      <c r="W19" s="981"/>
      <c r="X19" s="905"/>
    </row>
    <row r="20" spans="1:24" ht="278.10000000000002" customHeight="1" x14ac:dyDescent="0.25">
      <c r="A20" s="2268"/>
      <c r="B20" s="899" t="s">
        <v>2132</v>
      </c>
      <c r="C20" s="967" t="s">
        <v>2275</v>
      </c>
      <c r="D20" s="563" t="s">
        <v>2177</v>
      </c>
      <c r="E20" s="563" t="s">
        <v>2173</v>
      </c>
      <c r="F20" s="563" t="s">
        <v>2178</v>
      </c>
      <c r="G20" s="1177" t="s">
        <v>2179</v>
      </c>
      <c r="H20" s="560" t="s">
        <v>2180</v>
      </c>
      <c r="I20" s="978">
        <v>1</v>
      </c>
      <c r="J20" s="969">
        <v>43850</v>
      </c>
      <c r="K20" s="969">
        <v>44073</v>
      </c>
      <c r="L20" s="781">
        <f t="shared" si="0"/>
        <v>31.857142857142858</v>
      </c>
      <c r="M20" s="906">
        <v>44165</v>
      </c>
      <c r="N20" s="781">
        <f t="shared" si="3"/>
        <v>13.142857142857142</v>
      </c>
      <c r="O20" s="771" t="str">
        <f t="shared" ca="1" si="4"/>
        <v>Alerta</v>
      </c>
      <c r="P20" s="978"/>
      <c r="Q20" s="783">
        <f t="shared" si="5"/>
        <v>0</v>
      </c>
      <c r="R20" s="907">
        <f t="shared" si="1"/>
        <v>0</v>
      </c>
      <c r="S20" s="907">
        <f t="shared" si="2"/>
        <v>0</v>
      </c>
      <c r="T20" s="780"/>
      <c r="U20" s="598" t="str">
        <f t="shared" si="6"/>
        <v>Incumple</v>
      </c>
      <c r="V20" s="976" t="s">
        <v>2880</v>
      </c>
    </row>
    <row r="21" spans="1:24" ht="194.45" customHeight="1" x14ac:dyDescent="0.25">
      <c r="A21" s="964">
        <v>8</v>
      </c>
      <c r="B21" s="899" t="s">
        <v>2132</v>
      </c>
      <c r="C21" s="967" t="s">
        <v>2275</v>
      </c>
      <c r="D21" s="976" t="s">
        <v>2181</v>
      </c>
      <c r="E21" s="563" t="s">
        <v>2182</v>
      </c>
      <c r="F21" s="563" t="s">
        <v>2183</v>
      </c>
      <c r="G21" s="563" t="s">
        <v>2184</v>
      </c>
      <c r="H21" s="560" t="s">
        <v>2185</v>
      </c>
      <c r="I21" s="978">
        <v>1</v>
      </c>
      <c r="J21" s="969">
        <v>43850</v>
      </c>
      <c r="K21" s="969">
        <v>43920</v>
      </c>
      <c r="L21" s="781">
        <f t="shared" si="0"/>
        <v>10</v>
      </c>
      <c r="M21" s="906">
        <v>44165</v>
      </c>
      <c r="N21" s="781">
        <f t="shared" si="3"/>
        <v>35</v>
      </c>
      <c r="O21" s="771" t="str">
        <f t="shared" ca="1" si="4"/>
        <v>Alerta</v>
      </c>
      <c r="P21" s="978">
        <v>0</v>
      </c>
      <c r="Q21" s="783">
        <f>IF(P21/I21=1,1,+P21/I21)</f>
        <v>0</v>
      </c>
      <c r="R21" s="907">
        <f t="shared" si="1"/>
        <v>0</v>
      </c>
      <c r="S21" s="907">
        <f t="shared" si="2"/>
        <v>0</v>
      </c>
      <c r="T21" s="780"/>
      <c r="U21" s="598" t="str">
        <f t="shared" si="6"/>
        <v>Incumple</v>
      </c>
      <c r="V21" s="976" t="s">
        <v>2269</v>
      </c>
    </row>
    <row r="22" spans="1:24" ht="263.45" customHeight="1" x14ac:dyDescent="0.25">
      <c r="A22" s="964">
        <v>9</v>
      </c>
      <c r="B22" s="899" t="s">
        <v>2132</v>
      </c>
      <c r="C22" s="967" t="s">
        <v>2275</v>
      </c>
      <c r="D22" s="976" t="s">
        <v>2186</v>
      </c>
      <c r="E22" s="563" t="s">
        <v>2187</v>
      </c>
      <c r="F22" s="563" t="s">
        <v>2178</v>
      </c>
      <c r="G22" s="1177" t="s">
        <v>2188</v>
      </c>
      <c r="H22" s="560" t="s">
        <v>2180</v>
      </c>
      <c r="I22" s="978">
        <v>1</v>
      </c>
      <c r="J22" s="969">
        <v>43850</v>
      </c>
      <c r="K22" s="969">
        <v>44073</v>
      </c>
      <c r="L22" s="781">
        <f t="shared" si="0"/>
        <v>31.857142857142858</v>
      </c>
      <c r="M22" s="906">
        <v>44165</v>
      </c>
      <c r="N22" s="781">
        <f t="shared" si="3"/>
        <v>13.142857142857142</v>
      </c>
      <c r="O22" s="771" t="str">
        <f t="shared" ca="1" si="4"/>
        <v>Alerta</v>
      </c>
      <c r="P22" s="978">
        <v>0</v>
      </c>
      <c r="Q22" s="783">
        <f t="shared" si="5"/>
        <v>0</v>
      </c>
      <c r="R22" s="907">
        <f t="shared" si="1"/>
        <v>0</v>
      </c>
      <c r="S22" s="907">
        <f t="shared" si="2"/>
        <v>0</v>
      </c>
      <c r="T22" s="780"/>
      <c r="U22" s="598" t="str">
        <f t="shared" si="6"/>
        <v>Incumple</v>
      </c>
      <c r="V22" s="976" t="s">
        <v>2880</v>
      </c>
    </row>
    <row r="23" spans="1:24" ht="246" customHeight="1" x14ac:dyDescent="0.25">
      <c r="A23" s="2266">
        <v>10</v>
      </c>
      <c r="B23" s="899" t="s">
        <v>2132</v>
      </c>
      <c r="C23" s="967" t="s">
        <v>2275</v>
      </c>
      <c r="D23" s="976" t="s">
        <v>2189</v>
      </c>
      <c r="E23" s="563" t="s">
        <v>2190</v>
      </c>
      <c r="F23" s="563" t="s">
        <v>2178</v>
      </c>
      <c r="G23" s="1177" t="s">
        <v>2188</v>
      </c>
      <c r="H23" s="560" t="s">
        <v>2180</v>
      </c>
      <c r="I23" s="978">
        <v>1</v>
      </c>
      <c r="J23" s="969">
        <v>43850</v>
      </c>
      <c r="K23" s="969">
        <v>44073</v>
      </c>
      <c r="L23" s="781">
        <f t="shared" si="0"/>
        <v>31.857142857142858</v>
      </c>
      <c r="M23" s="906">
        <v>44165</v>
      </c>
      <c r="N23" s="781">
        <f t="shared" si="3"/>
        <v>13.142857142857142</v>
      </c>
      <c r="O23" s="771" t="str">
        <f t="shared" ca="1" si="4"/>
        <v>Alerta</v>
      </c>
      <c r="P23" s="978"/>
      <c r="Q23" s="783">
        <f t="shared" si="5"/>
        <v>0</v>
      </c>
      <c r="R23" s="907">
        <f t="shared" si="1"/>
        <v>0</v>
      </c>
      <c r="S23" s="907">
        <f t="shared" si="2"/>
        <v>0</v>
      </c>
      <c r="T23" s="780"/>
      <c r="U23" s="598" t="str">
        <f t="shared" si="6"/>
        <v>Incumple</v>
      </c>
      <c r="V23" s="976" t="s">
        <v>2880</v>
      </c>
    </row>
    <row r="24" spans="1:24" ht="225.95" customHeight="1" x14ac:dyDescent="0.25">
      <c r="A24" s="2268"/>
      <c r="B24" s="899" t="s">
        <v>2132</v>
      </c>
      <c r="C24" s="967" t="s">
        <v>2275</v>
      </c>
      <c r="D24" s="563" t="s">
        <v>2191</v>
      </c>
      <c r="E24" s="563" t="s">
        <v>2192</v>
      </c>
      <c r="F24" s="563" t="s">
        <v>2171</v>
      </c>
      <c r="G24" s="1177" t="s">
        <v>2193</v>
      </c>
      <c r="H24" s="560" t="s">
        <v>2194</v>
      </c>
      <c r="I24" s="560">
        <v>1</v>
      </c>
      <c r="J24" s="969">
        <v>43850</v>
      </c>
      <c r="K24" s="969">
        <v>43951</v>
      </c>
      <c r="L24" s="781">
        <f t="shared" si="0"/>
        <v>14.428571428571429</v>
      </c>
      <c r="M24" s="906">
        <v>44165</v>
      </c>
      <c r="N24" s="781">
        <f t="shared" si="3"/>
        <v>30.571428571428573</v>
      </c>
      <c r="O24" s="771" t="str">
        <f t="shared" ca="1" si="4"/>
        <v>Alerta</v>
      </c>
      <c r="P24" s="978"/>
      <c r="Q24" s="783">
        <f t="shared" si="5"/>
        <v>0</v>
      </c>
      <c r="R24" s="907">
        <f t="shared" si="1"/>
        <v>0</v>
      </c>
      <c r="S24" s="907">
        <f t="shared" si="2"/>
        <v>0</v>
      </c>
      <c r="T24" s="780"/>
      <c r="U24" s="598" t="str">
        <f t="shared" si="6"/>
        <v>Incumple</v>
      </c>
      <c r="V24" s="976" t="s">
        <v>2886</v>
      </c>
    </row>
    <row r="25" spans="1:24" ht="176.45" customHeight="1" x14ac:dyDescent="0.25">
      <c r="A25" s="964">
        <v>11</v>
      </c>
      <c r="B25" s="899" t="s">
        <v>2132</v>
      </c>
      <c r="C25" s="967" t="s">
        <v>2275</v>
      </c>
      <c r="D25" s="976" t="s">
        <v>2195</v>
      </c>
      <c r="E25" s="563" t="s">
        <v>2196</v>
      </c>
      <c r="F25" s="563" t="s">
        <v>2171</v>
      </c>
      <c r="G25" s="1177" t="s">
        <v>2193</v>
      </c>
      <c r="H25" s="560" t="s">
        <v>2197</v>
      </c>
      <c r="I25" s="978">
        <v>1</v>
      </c>
      <c r="J25" s="969">
        <v>43850</v>
      </c>
      <c r="K25" s="969">
        <v>43951</v>
      </c>
      <c r="L25" s="781">
        <f t="shared" si="0"/>
        <v>14.428571428571429</v>
      </c>
      <c r="M25" s="906">
        <v>44165</v>
      </c>
      <c r="N25" s="781">
        <f t="shared" si="3"/>
        <v>30.571428571428573</v>
      </c>
      <c r="O25" s="771" t="str">
        <f t="shared" ca="1" si="4"/>
        <v>Alerta</v>
      </c>
      <c r="P25" s="978"/>
      <c r="Q25" s="783">
        <f t="shared" si="5"/>
        <v>0</v>
      </c>
      <c r="R25" s="907">
        <f t="shared" si="1"/>
        <v>0</v>
      </c>
      <c r="S25" s="907">
        <f t="shared" si="2"/>
        <v>0</v>
      </c>
      <c r="T25" s="780"/>
      <c r="U25" s="598" t="str">
        <f t="shared" si="6"/>
        <v>Incumple</v>
      </c>
      <c r="V25" s="976" t="s">
        <v>2887</v>
      </c>
    </row>
    <row r="26" spans="1:24" ht="183" customHeight="1" x14ac:dyDescent="0.25">
      <c r="A26" s="964">
        <v>12</v>
      </c>
      <c r="B26" s="899" t="s">
        <v>2132</v>
      </c>
      <c r="C26" s="967" t="s">
        <v>2275</v>
      </c>
      <c r="D26" s="976" t="s">
        <v>2198</v>
      </c>
      <c r="E26" s="563" t="s">
        <v>2199</v>
      </c>
      <c r="F26" s="563" t="s">
        <v>2178</v>
      </c>
      <c r="G26" s="1177" t="s">
        <v>2188</v>
      </c>
      <c r="H26" s="560" t="s">
        <v>2180</v>
      </c>
      <c r="I26" s="978">
        <v>1</v>
      </c>
      <c r="J26" s="969">
        <v>43850</v>
      </c>
      <c r="K26" s="969">
        <v>44073</v>
      </c>
      <c r="L26" s="781">
        <f t="shared" si="0"/>
        <v>31.857142857142858</v>
      </c>
      <c r="M26" s="906">
        <v>44165</v>
      </c>
      <c r="N26" s="781">
        <f t="shared" si="3"/>
        <v>13.142857142857142</v>
      </c>
      <c r="O26" s="771" t="str">
        <f t="shared" ca="1" si="4"/>
        <v>Alerta</v>
      </c>
      <c r="P26" s="978"/>
      <c r="Q26" s="783">
        <f t="shared" si="5"/>
        <v>0</v>
      </c>
      <c r="R26" s="907">
        <f t="shared" si="1"/>
        <v>0</v>
      </c>
      <c r="S26" s="907">
        <f t="shared" si="2"/>
        <v>0</v>
      </c>
      <c r="T26" s="780"/>
      <c r="U26" s="598" t="str">
        <f t="shared" si="6"/>
        <v>Incumple</v>
      </c>
      <c r="V26" s="976" t="s">
        <v>2880</v>
      </c>
    </row>
    <row r="27" spans="1:24" ht="215.45" customHeight="1" x14ac:dyDescent="0.25">
      <c r="A27" s="964">
        <v>13</v>
      </c>
      <c r="B27" s="899" t="s">
        <v>2132</v>
      </c>
      <c r="C27" s="967" t="s">
        <v>2275</v>
      </c>
      <c r="D27" s="976" t="s">
        <v>2200</v>
      </c>
      <c r="E27" s="563" t="s">
        <v>2201</v>
      </c>
      <c r="F27" s="563" t="s">
        <v>2178</v>
      </c>
      <c r="G27" s="1177" t="s">
        <v>2188</v>
      </c>
      <c r="H27" s="560" t="s">
        <v>2180</v>
      </c>
      <c r="I27" s="978">
        <v>1</v>
      </c>
      <c r="J27" s="969">
        <v>43850</v>
      </c>
      <c r="K27" s="969">
        <v>44073</v>
      </c>
      <c r="L27" s="781">
        <f t="shared" si="0"/>
        <v>31.857142857142858</v>
      </c>
      <c r="M27" s="906">
        <v>44165</v>
      </c>
      <c r="N27" s="781">
        <f t="shared" si="3"/>
        <v>13.142857142857142</v>
      </c>
      <c r="O27" s="771" t="str">
        <f t="shared" ca="1" si="4"/>
        <v>Alerta</v>
      </c>
      <c r="P27" s="978"/>
      <c r="Q27" s="783">
        <f t="shared" si="5"/>
        <v>0</v>
      </c>
      <c r="R27" s="907">
        <f t="shared" si="1"/>
        <v>0</v>
      </c>
      <c r="S27" s="907">
        <f t="shared" si="2"/>
        <v>0</v>
      </c>
      <c r="T27" s="780"/>
      <c r="U27" s="598" t="str">
        <f t="shared" si="6"/>
        <v>Incumple</v>
      </c>
      <c r="V27" s="976" t="s">
        <v>2880</v>
      </c>
    </row>
    <row r="28" spans="1:24" ht="195.95" customHeight="1" x14ac:dyDescent="0.25">
      <c r="A28" s="964">
        <v>14</v>
      </c>
      <c r="B28" s="899" t="s">
        <v>2132</v>
      </c>
      <c r="C28" s="967" t="s">
        <v>2275</v>
      </c>
      <c r="D28" s="563" t="s">
        <v>2202</v>
      </c>
      <c r="E28" s="563" t="s">
        <v>2203</v>
      </c>
      <c r="F28" s="563" t="s">
        <v>2178</v>
      </c>
      <c r="G28" s="1177" t="s">
        <v>2188</v>
      </c>
      <c r="H28" s="560" t="s">
        <v>2180</v>
      </c>
      <c r="I28" s="978">
        <v>1</v>
      </c>
      <c r="J28" s="969">
        <v>43850</v>
      </c>
      <c r="K28" s="969">
        <v>44073</v>
      </c>
      <c r="L28" s="781">
        <f t="shared" si="0"/>
        <v>31.857142857142858</v>
      </c>
      <c r="M28" s="906">
        <v>44165</v>
      </c>
      <c r="N28" s="781">
        <f t="shared" si="3"/>
        <v>13.142857142857142</v>
      </c>
      <c r="O28" s="771" t="str">
        <f t="shared" ca="1" si="4"/>
        <v>Alerta</v>
      </c>
      <c r="P28" s="978"/>
      <c r="Q28" s="783">
        <f t="shared" si="5"/>
        <v>0</v>
      </c>
      <c r="R28" s="907">
        <f t="shared" si="1"/>
        <v>0</v>
      </c>
      <c r="S28" s="907">
        <f t="shared" si="2"/>
        <v>0</v>
      </c>
      <c r="T28" s="780"/>
      <c r="U28" s="598" t="str">
        <f t="shared" si="6"/>
        <v>Incumple</v>
      </c>
      <c r="V28" s="976" t="s">
        <v>2880</v>
      </c>
    </row>
    <row r="29" spans="1:24" ht="120" customHeight="1" x14ac:dyDescent="0.25">
      <c r="A29" s="964">
        <v>15</v>
      </c>
      <c r="B29" s="899" t="s">
        <v>2132</v>
      </c>
      <c r="C29" s="967" t="s">
        <v>2275</v>
      </c>
      <c r="D29" s="976" t="s">
        <v>2204</v>
      </c>
      <c r="E29" s="563" t="s">
        <v>2205</v>
      </c>
      <c r="F29" s="563" t="s">
        <v>2206</v>
      </c>
      <c r="G29" s="563" t="s">
        <v>2207</v>
      </c>
      <c r="H29" s="560" t="s">
        <v>2208</v>
      </c>
      <c r="I29" s="978">
        <v>1</v>
      </c>
      <c r="J29" s="969">
        <v>43850</v>
      </c>
      <c r="K29" s="969">
        <v>43889</v>
      </c>
      <c r="L29" s="781">
        <f t="shared" si="0"/>
        <v>5.5714285714285712</v>
      </c>
      <c r="M29" s="906">
        <v>44012</v>
      </c>
      <c r="N29" s="781">
        <f t="shared" si="3"/>
        <v>17.571428571428573</v>
      </c>
      <c r="O29" s="771" t="str">
        <f t="shared" ca="1" si="4"/>
        <v>Alerta</v>
      </c>
      <c r="P29" s="978">
        <v>1</v>
      </c>
      <c r="Q29" s="783">
        <f t="shared" si="5"/>
        <v>1</v>
      </c>
      <c r="R29" s="907">
        <f t="shared" si="1"/>
        <v>5.5714285714285712</v>
      </c>
      <c r="S29" s="907">
        <f t="shared" si="2"/>
        <v>0</v>
      </c>
      <c r="T29" s="780"/>
      <c r="U29" s="598" t="str">
        <f t="shared" si="6"/>
        <v>Incumple</v>
      </c>
      <c r="V29" s="976" t="s">
        <v>2270</v>
      </c>
    </row>
    <row r="30" spans="1:24" ht="115.5" customHeight="1" x14ac:dyDescent="0.25">
      <c r="A30" s="964">
        <v>16</v>
      </c>
      <c r="B30" s="899" t="s">
        <v>2132</v>
      </c>
      <c r="C30" s="967" t="s">
        <v>2275</v>
      </c>
      <c r="D30" s="563" t="s">
        <v>2209</v>
      </c>
      <c r="E30" s="563" t="s">
        <v>2210</v>
      </c>
      <c r="F30" s="563" t="s">
        <v>2211</v>
      </c>
      <c r="G30" s="563" t="s">
        <v>2212</v>
      </c>
      <c r="H30" s="560" t="s">
        <v>2213</v>
      </c>
      <c r="I30" s="978">
        <v>1</v>
      </c>
      <c r="J30" s="969">
        <v>43850</v>
      </c>
      <c r="K30" s="969">
        <v>44012</v>
      </c>
      <c r="L30" s="781">
        <f t="shared" si="0"/>
        <v>23.142857142857142</v>
      </c>
      <c r="M30" s="906">
        <v>44165</v>
      </c>
      <c r="N30" s="781">
        <f t="shared" si="3"/>
        <v>21.857142857142858</v>
      </c>
      <c r="O30" s="771" t="str">
        <f t="shared" ca="1" si="4"/>
        <v>Alerta</v>
      </c>
      <c r="P30" s="978"/>
      <c r="Q30" s="783">
        <f t="shared" si="5"/>
        <v>0</v>
      </c>
      <c r="R30" s="907">
        <f t="shared" si="1"/>
        <v>0</v>
      </c>
      <c r="S30" s="907">
        <f t="shared" si="2"/>
        <v>0</v>
      </c>
      <c r="T30" s="780"/>
      <c r="U30" s="598" t="str">
        <f t="shared" si="6"/>
        <v>Incumple</v>
      </c>
      <c r="V30" s="976"/>
    </row>
    <row r="31" spans="1:24" ht="147.6" customHeight="1" x14ac:dyDescent="0.25">
      <c r="A31" s="2266">
        <v>17</v>
      </c>
      <c r="B31" s="899" t="s">
        <v>2132</v>
      </c>
      <c r="C31" s="967" t="s">
        <v>2275</v>
      </c>
      <c r="D31" s="563" t="s">
        <v>2214</v>
      </c>
      <c r="E31" s="563" t="s">
        <v>2215</v>
      </c>
      <c r="F31" s="563" t="s">
        <v>2216</v>
      </c>
      <c r="G31" s="1177" t="s">
        <v>2217</v>
      </c>
      <c r="H31" s="560" t="s">
        <v>2218</v>
      </c>
      <c r="I31" s="978">
        <v>1</v>
      </c>
      <c r="J31" s="969">
        <v>43850</v>
      </c>
      <c r="K31" s="969">
        <v>44165</v>
      </c>
      <c r="L31" s="781">
        <f t="shared" si="0"/>
        <v>45</v>
      </c>
      <c r="M31" s="906">
        <v>44165</v>
      </c>
      <c r="N31" s="781">
        <f t="shared" si="3"/>
        <v>0</v>
      </c>
      <c r="O31" s="771" t="str">
        <f t="shared" ca="1" si="4"/>
        <v>Alerta</v>
      </c>
      <c r="P31" s="978"/>
      <c r="Q31" s="783">
        <f t="shared" si="5"/>
        <v>0</v>
      </c>
      <c r="R31" s="907">
        <f t="shared" si="1"/>
        <v>0</v>
      </c>
      <c r="S31" s="907">
        <f t="shared" si="2"/>
        <v>0</v>
      </c>
      <c r="T31" s="780"/>
      <c r="U31" s="598" t="str">
        <f t="shared" si="6"/>
        <v>Cumple</v>
      </c>
      <c r="V31" s="976" t="s">
        <v>2888</v>
      </c>
    </row>
    <row r="32" spans="1:24" ht="92.1" customHeight="1" x14ac:dyDescent="0.25">
      <c r="A32" s="2267"/>
      <c r="B32" s="899" t="s">
        <v>2132</v>
      </c>
      <c r="C32" s="967" t="s">
        <v>2275</v>
      </c>
      <c r="D32" s="563" t="s">
        <v>2219</v>
      </c>
      <c r="E32" s="563" t="s">
        <v>2220</v>
      </c>
      <c r="F32" s="563" t="s">
        <v>2221</v>
      </c>
      <c r="G32" s="563" t="s">
        <v>2222</v>
      </c>
      <c r="H32" s="560" t="s">
        <v>2223</v>
      </c>
      <c r="I32" s="978">
        <v>1</v>
      </c>
      <c r="J32" s="969">
        <v>43850</v>
      </c>
      <c r="K32" s="969">
        <v>44012</v>
      </c>
      <c r="L32" s="781">
        <f t="shared" si="0"/>
        <v>23.142857142857142</v>
      </c>
      <c r="M32" s="906">
        <v>44165</v>
      </c>
      <c r="N32" s="781">
        <f t="shared" si="3"/>
        <v>21.857142857142858</v>
      </c>
      <c r="O32" s="771" t="str">
        <f t="shared" ca="1" si="4"/>
        <v>Alerta</v>
      </c>
      <c r="P32" s="978"/>
      <c r="Q32" s="783">
        <f t="shared" si="5"/>
        <v>0</v>
      </c>
      <c r="R32" s="907">
        <f t="shared" si="1"/>
        <v>0</v>
      </c>
      <c r="S32" s="907">
        <f t="shared" si="2"/>
        <v>0</v>
      </c>
      <c r="T32" s="780"/>
      <c r="U32" s="598" t="str">
        <f t="shared" si="6"/>
        <v>Incumple</v>
      </c>
      <c r="V32" s="976"/>
    </row>
    <row r="33" spans="1:22" ht="136.5" customHeight="1" x14ac:dyDescent="0.25">
      <c r="A33" s="2268"/>
      <c r="B33" s="899" t="s">
        <v>2132</v>
      </c>
      <c r="C33" s="967" t="s">
        <v>2275</v>
      </c>
      <c r="D33" s="976" t="s">
        <v>2224</v>
      </c>
      <c r="E33" s="563" t="s">
        <v>2225</v>
      </c>
      <c r="F33" s="563" t="s">
        <v>2226</v>
      </c>
      <c r="G33" s="1177" t="s">
        <v>2227</v>
      </c>
      <c r="H33" s="560" t="s">
        <v>2223</v>
      </c>
      <c r="I33" s="978">
        <v>1</v>
      </c>
      <c r="J33" s="969">
        <v>43850</v>
      </c>
      <c r="K33" s="969">
        <v>44012</v>
      </c>
      <c r="L33" s="781">
        <f t="shared" si="0"/>
        <v>23.142857142857142</v>
      </c>
      <c r="M33" s="906">
        <v>44165</v>
      </c>
      <c r="N33" s="781">
        <f t="shared" si="3"/>
        <v>21.857142857142858</v>
      </c>
      <c r="O33" s="771" t="str">
        <f t="shared" ca="1" si="4"/>
        <v>Alerta</v>
      </c>
      <c r="P33" s="978">
        <v>0.5</v>
      </c>
      <c r="Q33" s="783">
        <f t="shared" si="5"/>
        <v>0.5</v>
      </c>
      <c r="R33" s="907">
        <f t="shared" si="1"/>
        <v>11.571428571428571</v>
      </c>
      <c r="S33" s="907">
        <f t="shared" si="2"/>
        <v>0</v>
      </c>
      <c r="T33" s="780"/>
      <c r="U33" s="598" t="str">
        <f t="shared" si="6"/>
        <v>Incumple</v>
      </c>
      <c r="V33" s="1185" t="s">
        <v>2882</v>
      </c>
    </row>
    <row r="34" spans="1:22" ht="92.1" customHeight="1" x14ac:dyDescent="0.25">
      <c r="A34" s="964">
        <v>18</v>
      </c>
      <c r="B34" s="899" t="s">
        <v>2132</v>
      </c>
      <c r="C34" s="967" t="s">
        <v>2275</v>
      </c>
      <c r="D34" s="976" t="s">
        <v>2228</v>
      </c>
      <c r="E34" s="563" t="s">
        <v>2229</v>
      </c>
      <c r="F34" s="563" t="s">
        <v>2230</v>
      </c>
      <c r="G34" s="1177" t="s">
        <v>2231</v>
      </c>
      <c r="H34" s="560" t="s">
        <v>2218</v>
      </c>
      <c r="I34" s="978">
        <v>1</v>
      </c>
      <c r="J34" s="969">
        <v>43850</v>
      </c>
      <c r="K34" s="969">
        <v>44165</v>
      </c>
      <c r="L34" s="781">
        <f t="shared" si="0"/>
        <v>45</v>
      </c>
      <c r="M34" s="906">
        <v>44165</v>
      </c>
      <c r="N34" s="781">
        <f t="shared" si="3"/>
        <v>0</v>
      </c>
      <c r="O34" s="771" t="str">
        <f t="shared" ca="1" si="4"/>
        <v>Alerta</v>
      </c>
      <c r="P34" s="978"/>
      <c r="Q34" s="783">
        <f t="shared" si="5"/>
        <v>0</v>
      </c>
      <c r="R34" s="907">
        <f t="shared" si="1"/>
        <v>0</v>
      </c>
      <c r="S34" s="907">
        <f t="shared" si="2"/>
        <v>0</v>
      </c>
      <c r="T34" s="780"/>
      <c r="U34" s="598" t="str">
        <f t="shared" si="6"/>
        <v>Cumple</v>
      </c>
      <c r="V34" s="976" t="s">
        <v>2876</v>
      </c>
    </row>
    <row r="35" spans="1:22" ht="140.1" customHeight="1" x14ac:dyDescent="0.25">
      <c r="A35" s="964">
        <v>19</v>
      </c>
      <c r="B35" s="899" t="s">
        <v>2132</v>
      </c>
      <c r="C35" s="967" t="s">
        <v>2275</v>
      </c>
      <c r="D35" s="563" t="s">
        <v>2232</v>
      </c>
      <c r="E35" s="563" t="s">
        <v>2233</v>
      </c>
      <c r="F35" s="563" t="s">
        <v>2221</v>
      </c>
      <c r="G35" s="563" t="s">
        <v>2222</v>
      </c>
      <c r="H35" s="560" t="s">
        <v>2223</v>
      </c>
      <c r="I35" s="560">
        <v>1</v>
      </c>
      <c r="J35" s="969">
        <v>43850</v>
      </c>
      <c r="K35" s="969">
        <v>44012</v>
      </c>
      <c r="L35" s="781">
        <f t="shared" si="0"/>
        <v>23.142857142857142</v>
      </c>
      <c r="M35" s="906">
        <v>44165</v>
      </c>
      <c r="N35" s="781">
        <f t="shared" si="3"/>
        <v>21.857142857142858</v>
      </c>
      <c r="O35" s="771" t="str">
        <f t="shared" ca="1" si="4"/>
        <v>Alerta</v>
      </c>
      <c r="P35" s="560"/>
      <c r="Q35" s="783">
        <f t="shared" si="5"/>
        <v>0</v>
      </c>
      <c r="R35" s="907">
        <f t="shared" si="1"/>
        <v>0</v>
      </c>
      <c r="S35" s="907">
        <f t="shared" si="2"/>
        <v>0</v>
      </c>
      <c r="T35" s="780"/>
      <c r="U35" s="598" t="str">
        <f t="shared" si="6"/>
        <v>Incumple</v>
      </c>
      <c r="V35" s="563" t="s">
        <v>2271</v>
      </c>
    </row>
    <row r="36" spans="1:22" ht="138.6" customHeight="1" x14ac:dyDescent="0.25">
      <c r="A36" s="2266">
        <v>20</v>
      </c>
      <c r="B36" s="899" t="s">
        <v>2132</v>
      </c>
      <c r="C36" s="967" t="s">
        <v>2275</v>
      </c>
      <c r="D36" s="976" t="s">
        <v>2234</v>
      </c>
      <c r="E36" s="563" t="s">
        <v>2145</v>
      </c>
      <c r="F36" s="563" t="s">
        <v>2235</v>
      </c>
      <c r="G36" s="1177" t="s">
        <v>2236</v>
      </c>
      <c r="H36" s="560" t="s">
        <v>2237</v>
      </c>
      <c r="I36" s="978">
        <v>1</v>
      </c>
      <c r="J36" s="969">
        <v>43850</v>
      </c>
      <c r="K36" s="969">
        <v>44012</v>
      </c>
      <c r="L36" s="781">
        <f t="shared" si="0"/>
        <v>23.142857142857142</v>
      </c>
      <c r="M36" s="906">
        <v>44165</v>
      </c>
      <c r="N36" s="781">
        <f t="shared" si="3"/>
        <v>21.857142857142858</v>
      </c>
      <c r="O36" s="771" t="str">
        <f t="shared" ca="1" si="4"/>
        <v>Alerta</v>
      </c>
      <c r="P36" s="978"/>
      <c r="Q36" s="783">
        <f t="shared" si="5"/>
        <v>0</v>
      </c>
      <c r="R36" s="907">
        <f t="shared" si="1"/>
        <v>0</v>
      </c>
      <c r="S36" s="907">
        <f t="shared" si="2"/>
        <v>0</v>
      </c>
      <c r="T36" s="780"/>
      <c r="U36" s="598" t="str">
        <f t="shared" si="6"/>
        <v>Incumple</v>
      </c>
      <c r="V36" s="976" t="s">
        <v>2889</v>
      </c>
    </row>
    <row r="37" spans="1:22" ht="98.45" customHeight="1" x14ac:dyDescent="0.25">
      <c r="A37" s="2268"/>
      <c r="B37" s="899" t="s">
        <v>2132</v>
      </c>
      <c r="C37" s="967" t="s">
        <v>2275</v>
      </c>
      <c r="D37" s="563" t="s">
        <v>2238</v>
      </c>
      <c r="E37" s="563" t="s">
        <v>2145</v>
      </c>
      <c r="F37" s="563" t="s">
        <v>2239</v>
      </c>
      <c r="G37" s="563" t="s">
        <v>2240</v>
      </c>
      <c r="H37" s="560" t="s">
        <v>2241</v>
      </c>
      <c r="I37" s="978">
        <v>1</v>
      </c>
      <c r="J37" s="969">
        <v>43850</v>
      </c>
      <c r="K37" s="969">
        <v>44012</v>
      </c>
      <c r="L37" s="781">
        <f t="shared" si="0"/>
        <v>23.142857142857142</v>
      </c>
      <c r="M37" s="906">
        <v>44165</v>
      </c>
      <c r="N37" s="781">
        <f t="shared" si="3"/>
        <v>21.857142857142858</v>
      </c>
      <c r="O37" s="771" t="str">
        <f t="shared" ca="1" si="4"/>
        <v>Alerta</v>
      </c>
      <c r="P37" s="978"/>
      <c r="Q37" s="783">
        <f t="shared" si="5"/>
        <v>0</v>
      </c>
      <c r="R37" s="907">
        <f t="shared" si="1"/>
        <v>0</v>
      </c>
      <c r="S37" s="907">
        <f t="shared" si="2"/>
        <v>0</v>
      </c>
      <c r="T37" s="780"/>
      <c r="U37" s="598" t="str">
        <f t="shared" si="6"/>
        <v>Incumple</v>
      </c>
      <c r="V37" s="976"/>
    </row>
    <row r="38" spans="1:22" ht="217.5" customHeight="1" x14ac:dyDescent="0.25">
      <c r="A38" s="964">
        <v>21</v>
      </c>
      <c r="B38" s="899" t="s">
        <v>2132</v>
      </c>
      <c r="C38" s="967" t="s">
        <v>2275</v>
      </c>
      <c r="D38" s="976" t="s">
        <v>2242</v>
      </c>
      <c r="E38" s="563" t="s">
        <v>2243</v>
      </c>
      <c r="F38" s="563" t="s">
        <v>2244</v>
      </c>
      <c r="G38" s="1177" t="s">
        <v>2245</v>
      </c>
      <c r="H38" s="560" t="s">
        <v>2246</v>
      </c>
      <c r="I38" s="560">
        <v>2</v>
      </c>
      <c r="J38" s="969">
        <v>43850</v>
      </c>
      <c r="K38" s="969">
        <v>43951</v>
      </c>
      <c r="L38" s="781">
        <f t="shared" si="0"/>
        <v>14.428571428571429</v>
      </c>
      <c r="M38" s="906">
        <v>44165</v>
      </c>
      <c r="N38" s="781">
        <f t="shared" si="3"/>
        <v>30.571428571428573</v>
      </c>
      <c r="O38" s="771" t="str">
        <f t="shared" ca="1" si="4"/>
        <v>Alerta</v>
      </c>
      <c r="P38" s="974">
        <v>0.5</v>
      </c>
      <c r="Q38" s="783">
        <f t="shared" si="5"/>
        <v>0.25</v>
      </c>
      <c r="R38" s="907">
        <f t="shared" si="1"/>
        <v>3.6071428571428572</v>
      </c>
      <c r="S38" s="907">
        <f t="shared" si="2"/>
        <v>0</v>
      </c>
      <c r="T38" s="780"/>
      <c r="U38" s="598" t="str">
        <f t="shared" si="6"/>
        <v>Incumple</v>
      </c>
      <c r="V38" s="973" t="s">
        <v>2883</v>
      </c>
    </row>
    <row r="39" spans="1:22" s="1200" customFormat="1" ht="123" customHeight="1" x14ac:dyDescent="0.25">
      <c r="A39" s="1187">
        <v>22</v>
      </c>
      <c r="B39" s="1188" t="s">
        <v>2132</v>
      </c>
      <c r="C39" s="1189" t="s">
        <v>2275</v>
      </c>
      <c r="D39" s="973" t="s">
        <v>2247</v>
      </c>
      <c r="E39" s="977" t="s">
        <v>2248</v>
      </c>
      <c r="F39" s="977" t="s">
        <v>2244</v>
      </c>
      <c r="G39" s="1190" t="s">
        <v>2249</v>
      </c>
      <c r="H39" s="979" t="s">
        <v>2250</v>
      </c>
      <c r="I39" s="979">
        <v>1</v>
      </c>
      <c r="J39" s="1191">
        <v>43850</v>
      </c>
      <c r="K39" s="1191">
        <v>43951</v>
      </c>
      <c r="L39" s="1192">
        <f t="shared" si="0"/>
        <v>14.428571428571429</v>
      </c>
      <c r="M39" s="1193">
        <v>44165</v>
      </c>
      <c r="N39" s="1192">
        <f t="shared" si="3"/>
        <v>30.571428571428573</v>
      </c>
      <c r="O39" s="1194" t="str">
        <f t="shared" ca="1" si="4"/>
        <v>Alerta</v>
      </c>
      <c r="P39" s="974">
        <v>0.2</v>
      </c>
      <c r="Q39" s="1195">
        <f t="shared" si="5"/>
        <v>0.2</v>
      </c>
      <c r="R39" s="1196">
        <f t="shared" si="1"/>
        <v>2.8857142857142861</v>
      </c>
      <c r="S39" s="1197">
        <f t="shared" si="2"/>
        <v>0</v>
      </c>
      <c r="T39" s="1198"/>
      <c r="U39" s="1199" t="str">
        <f t="shared" si="6"/>
        <v>Incumple</v>
      </c>
      <c r="V39" s="973" t="s">
        <v>2884</v>
      </c>
    </row>
    <row r="40" spans="1:22" ht="201.6" customHeight="1" x14ac:dyDescent="0.25">
      <c r="A40" s="964">
        <v>23</v>
      </c>
      <c r="B40" s="899" t="s">
        <v>2132</v>
      </c>
      <c r="C40" s="967" t="s">
        <v>2275</v>
      </c>
      <c r="D40" s="976" t="s">
        <v>2251</v>
      </c>
      <c r="E40" s="563" t="s">
        <v>2252</v>
      </c>
      <c r="F40" s="563" t="s">
        <v>2244</v>
      </c>
      <c r="G40" s="1177" t="s">
        <v>2253</v>
      </c>
      <c r="H40" s="560" t="s">
        <v>2254</v>
      </c>
      <c r="I40" s="560">
        <v>1</v>
      </c>
      <c r="J40" s="969">
        <v>43850</v>
      </c>
      <c r="K40" s="969">
        <v>43951</v>
      </c>
      <c r="L40" s="781">
        <f t="shared" si="0"/>
        <v>14.428571428571429</v>
      </c>
      <c r="M40" s="906">
        <v>44165</v>
      </c>
      <c r="N40" s="781">
        <f t="shared" si="3"/>
        <v>30.571428571428573</v>
      </c>
      <c r="O40" s="771" t="str">
        <f t="shared" ca="1" si="4"/>
        <v>Alerta</v>
      </c>
      <c r="P40" s="974">
        <v>0.2</v>
      </c>
      <c r="Q40" s="783">
        <f t="shared" si="5"/>
        <v>0.2</v>
      </c>
      <c r="R40" s="907">
        <f t="shared" si="1"/>
        <v>2.8857142857142861</v>
      </c>
      <c r="S40" s="907">
        <f t="shared" si="2"/>
        <v>0</v>
      </c>
      <c r="T40" s="780"/>
      <c r="U40" s="598" t="str">
        <f t="shared" si="6"/>
        <v>Incumple</v>
      </c>
      <c r="V40" s="973" t="s">
        <v>2885</v>
      </c>
    </row>
    <row r="41" spans="1:22" ht="113.45" customHeight="1" x14ac:dyDescent="0.25">
      <c r="A41" s="964">
        <v>24</v>
      </c>
      <c r="B41" s="899" t="s">
        <v>2132</v>
      </c>
      <c r="C41" s="967" t="s">
        <v>2275</v>
      </c>
      <c r="D41" s="563" t="s">
        <v>2255</v>
      </c>
      <c r="E41" s="563" t="s">
        <v>2256</v>
      </c>
      <c r="F41" s="563" t="s">
        <v>2257</v>
      </c>
      <c r="G41" s="1177" t="s">
        <v>2258</v>
      </c>
      <c r="H41" s="560" t="s">
        <v>2259</v>
      </c>
      <c r="I41" s="978">
        <v>1</v>
      </c>
      <c r="J41" s="969">
        <v>43850</v>
      </c>
      <c r="K41" s="969">
        <v>43889</v>
      </c>
      <c r="L41" s="781">
        <f t="shared" si="0"/>
        <v>5.5714285714285712</v>
      </c>
      <c r="M41" s="906">
        <v>44165</v>
      </c>
      <c r="N41" s="781">
        <f t="shared" si="3"/>
        <v>39.428571428571431</v>
      </c>
      <c r="O41" s="771" t="str">
        <f t="shared" ca="1" si="4"/>
        <v>Alerta</v>
      </c>
      <c r="P41" s="980">
        <v>0.2</v>
      </c>
      <c r="Q41" s="783">
        <f t="shared" si="5"/>
        <v>0.2</v>
      </c>
      <c r="R41" s="907">
        <f t="shared" si="1"/>
        <v>1.1142857142857143</v>
      </c>
      <c r="S41" s="907">
        <f t="shared" si="2"/>
        <v>0</v>
      </c>
      <c r="T41" s="780"/>
      <c r="U41" s="598" t="str">
        <f t="shared" si="6"/>
        <v>Incumple</v>
      </c>
      <c r="V41" s="982" t="s">
        <v>2881</v>
      </c>
    </row>
    <row r="42" spans="1:22" ht="136.5" customHeight="1" x14ac:dyDescent="0.25">
      <c r="A42" s="964">
        <v>25</v>
      </c>
      <c r="B42" s="899" t="s">
        <v>2132</v>
      </c>
      <c r="C42" s="967" t="s">
        <v>2275</v>
      </c>
      <c r="D42" s="563" t="s">
        <v>2260</v>
      </c>
      <c r="E42" s="563" t="s">
        <v>2261</v>
      </c>
      <c r="F42" s="563" t="s">
        <v>2262</v>
      </c>
      <c r="G42" s="563" t="s">
        <v>2263</v>
      </c>
      <c r="H42" s="560" t="s">
        <v>366</v>
      </c>
      <c r="I42" s="978">
        <v>2</v>
      </c>
      <c r="J42" s="969">
        <v>43850</v>
      </c>
      <c r="K42" s="969">
        <v>44195</v>
      </c>
      <c r="L42" s="781">
        <f t="shared" si="0"/>
        <v>49.285714285714285</v>
      </c>
      <c r="M42" s="906">
        <v>44165</v>
      </c>
      <c r="N42" s="781">
        <f t="shared" si="3"/>
        <v>-4.2857142857142856</v>
      </c>
      <c r="O42" s="771" t="str">
        <f t="shared" ca="1" si="4"/>
        <v>Alerta</v>
      </c>
      <c r="P42" s="978">
        <v>1</v>
      </c>
      <c r="Q42" s="783">
        <f t="shared" si="5"/>
        <v>0.5</v>
      </c>
      <c r="R42" s="907">
        <f t="shared" si="1"/>
        <v>24.642857142857142</v>
      </c>
      <c r="S42" s="907">
        <f t="shared" si="2"/>
        <v>0</v>
      </c>
      <c r="T42" s="780"/>
      <c r="U42" s="598" t="str">
        <f t="shared" si="6"/>
        <v>Cumple</v>
      </c>
      <c r="V42" s="976" t="s">
        <v>2272</v>
      </c>
    </row>
    <row r="43" spans="1:22" ht="63" customHeight="1" x14ac:dyDescent="0.25">
      <c r="A43" s="1178"/>
      <c r="B43" s="1182"/>
      <c r="C43" s="811"/>
      <c r="D43" s="811"/>
      <c r="E43" s="811"/>
      <c r="F43" s="811"/>
      <c r="G43" s="963"/>
      <c r="H43" s="985" t="s">
        <v>23</v>
      </c>
      <c r="I43" s="986">
        <f>SUM(I10:I42)</f>
        <v>36</v>
      </c>
      <c r="J43" s="986"/>
      <c r="K43" s="986"/>
      <c r="L43" s="986"/>
      <c r="M43" s="2318" t="s">
        <v>22</v>
      </c>
      <c r="N43" s="2318"/>
      <c r="O43" s="993"/>
      <c r="P43" s="993">
        <f>SUM(P10:P42)</f>
        <v>5.7</v>
      </c>
      <c r="Q43" s="994">
        <f>AVERAGE(Q10:Q42)</f>
        <v>0.14090909090909093</v>
      </c>
      <c r="R43" s="995"/>
      <c r="S43" s="995"/>
      <c r="T43" s="962"/>
      <c r="U43" s="1158">
        <f>(COUNTIF(U10:U42,"Cumple")*100%)/COUNTA(U10:U42)</f>
        <v>9.0909090909090912E-2</v>
      </c>
      <c r="V43" s="996"/>
    </row>
    <row r="44" spans="1:22" ht="63" customHeight="1" x14ac:dyDescent="0.25">
      <c r="A44" s="2317" t="s">
        <v>2878</v>
      </c>
      <c r="B44" s="2317"/>
      <c r="C44" s="2317"/>
      <c r="D44" s="2317"/>
      <c r="E44" s="2317"/>
      <c r="F44" s="2317"/>
      <c r="G44" s="2317"/>
      <c r="H44" s="2317"/>
      <c r="I44" s="2317"/>
      <c r="J44" s="2317"/>
      <c r="K44" s="2317"/>
      <c r="L44" s="2317"/>
      <c r="M44" s="2317"/>
      <c r="N44" s="2317"/>
      <c r="O44" s="2317"/>
      <c r="P44" s="2317"/>
      <c r="Q44" s="2317"/>
      <c r="R44" s="2317"/>
      <c r="S44" s="2317"/>
      <c r="T44" s="2317"/>
      <c r="U44" s="2317"/>
      <c r="V44" s="2317"/>
    </row>
    <row r="45" spans="1:22" ht="135.6" customHeight="1" x14ac:dyDescent="0.25">
      <c r="A45" s="964"/>
      <c r="B45" s="899" t="s">
        <v>2132</v>
      </c>
      <c r="C45" s="984" t="s">
        <v>2276</v>
      </c>
      <c r="D45" s="987" t="s">
        <v>2277</v>
      </c>
      <c r="E45" s="987" t="s">
        <v>2278</v>
      </c>
      <c r="F45" s="987" t="s">
        <v>2279</v>
      </c>
      <c r="G45" s="1179" t="s">
        <v>2280</v>
      </c>
      <c r="H45" s="987" t="s">
        <v>2281</v>
      </c>
      <c r="I45" s="988">
        <v>1</v>
      </c>
      <c r="J45" s="989">
        <v>44015</v>
      </c>
      <c r="K45" s="989">
        <v>44195</v>
      </c>
      <c r="L45" s="781">
        <f t="shared" si="0"/>
        <v>25.714285714285715</v>
      </c>
      <c r="M45" s="989">
        <v>44165</v>
      </c>
      <c r="N45" s="781">
        <f t="shared" ref="N45:N69" si="7">(M45-K45)/7</f>
        <v>-4.2857142857142856</v>
      </c>
      <c r="O45" s="771" t="str">
        <f t="shared" ca="1" si="4"/>
        <v>Alerta</v>
      </c>
      <c r="P45" s="978">
        <v>0.3</v>
      </c>
      <c r="Q45" s="783">
        <f t="shared" si="5"/>
        <v>0.3</v>
      </c>
      <c r="R45" s="805"/>
      <c r="S45" s="805"/>
      <c r="T45" s="805"/>
      <c r="U45" s="772" t="str">
        <f t="shared" si="6"/>
        <v>Cumple</v>
      </c>
      <c r="V45" s="976" t="s">
        <v>2890</v>
      </c>
    </row>
    <row r="46" spans="1:22" ht="147" customHeight="1" x14ac:dyDescent="0.25">
      <c r="A46" s="964"/>
      <c r="B46" s="899" t="s">
        <v>2132</v>
      </c>
      <c r="C46" s="984" t="s">
        <v>2276</v>
      </c>
      <c r="D46" s="987" t="s">
        <v>2282</v>
      </c>
      <c r="E46" s="987" t="s">
        <v>2283</v>
      </c>
      <c r="F46" s="987" t="s">
        <v>2284</v>
      </c>
      <c r="G46" s="1179" t="s">
        <v>2285</v>
      </c>
      <c r="H46" s="987" t="s">
        <v>2286</v>
      </c>
      <c r="I46" s="988">
        <v>2</v>
      </c>
      <c r="J46" s="989">
        <v>44015</v>
      </c>
      <c r="K46" s="989">
        <v>44195</v>
      </c>
      <c r="L46" s="781">
        <f t="shared" si="0"/>
        <v>25.714285714285715</v>
      </c>
      <c r="M46" s="989">
        <v>44165</v>
      </c>
      <c r="N46" s="781">
        <f t="shared" si="7"/>
        <v>-4.2857142857142856</v>
      </c>
      <c r="O46" s="771" t="str">
        <f t="shared" ca="1" si="4"/>
        <v>Alerta</v>
      </c>
      <c r="P46" s="978">
        <v>0</v>
      </c>
      <c r="Q46" s="783">
        <f t="shared" si="5"/>
        <v>0</v>
      </c>
      <c r="R46" s="805"/>
      <c r="S46" s="805"/>
      <c r="T46" s="805"/>
      <c r="U46" s="772" t="str">
        <f t="shared" si="6"/>
        <v>Cumple</v>
      </c>
      <c r="V46" s="976" t="s">
        <v>2891</v>
      </c>
    </row>
    <row r="47" spans="1:22" ht="198" customHeight="1" x14ac:dyDescent="0.25">
      <c r="A47" s="964"/>
      <c r="B47" s="899" t="s">
        <v>2132</v>
      </c>
      <c r="C47" s="984" t="s">
        <v>2276</v>
      </c>
      <c r="D47" s="987" t="s">
        <v>2287</v>
      </c>
      <c r="E47" s="987" t="s">
        <v>2288</v>
      </c>
      <c r="F47" s="987" t="s">
        <v>2289</v>
      </c>
      <c r="G47" s="1179" t="s">
        <v>2290</v>
      </c>
      <c r="H47" s="987" t="s">
        <v>2291</v>
      </c>
      <c r="I47" s="988">
        <v>1</v>
      </c>
      <c r="J47" s="989">
        <v>44015</v>
      </c>
      <c r="K47" s="989">
        <v>44196</v>
      </c>
      <c r="L47" s="781">
        <f t="shared" si="0"/>
        <v>25.857142857142858</v>
      </c>
      <c r="M47" s="989">
        <v>44165</v>
      </c>
      <c r="N47" s="781">
        <f t="shared" si="7"/>
        <v>-4.4285714285714288</v>
      </c>
      <c r="O47" s="771" t="str">
        <f t="shared" ca="1" si="4"/>
        <v>Alerta</v>
      </c>
      <c r="P47" s="978">
        <v>0</v>
      </c>
      <c r="Q47" s="783">
        <f t="shared" si="5"/>
        <v>0</v>
      </c>
      <c r="R47" s="805"/>
      <c r="S47" s="805"/>
      <c r="T47" s="805"/>
      <c r="U47" s="772" t="str">
        <f t="shared" si="6"/>
        <v>Cumple</v>
      </c>
      <c r="V47" s="976" t="s">
        <v>2874</v>
      </c>
    </row>
    <row r="48" spans="1:22" ht="171" customHeight="1" x14ac:dyDescent="0.25">
      <c r="A48" s="964"/>
      <c r="B48" s="899" t="s">
        <v>2132</v>
      </c>
      <c r="C48" s="984" t="s">
        <v>2276</v>
      </c>
      <c r="D48" s="987" t="s">
        <v>2292</v>
      </c>
      <c r="E48" s="987" t="s">
        <v>2293</v>
      </c>
      <c r="F48" s="987" t="s">
        <v>2294</v>
      </c>
      <c r="G48" s="987" t="s">
        <v>2295</v>
      </c>
      <c r="H48" s="987" t="s">
        <v>2296</v>
      </c>
      <c r="I48" s="988">
        <v>1</v>
      </c>
      <c r="J48" s="989">
        <v>44015</v>
      </c>
      <c r="K48" s="989">
        <v>44196</v>
      </c>
      <c r="L48" s="781">
        <f t="shared" si="0"/>
        <v>25.857142857142858</v>
      </c>
      <c r="M48" s="989">
        <v>44165</v>
      </c>
      <c r="N48" s="781">
        <f t="shared" si="7"/>
        <v>-4.4285714285714288</v>
      </c>
      <c r="O48" s="771" t="str">
        <f t="shared" ca="1" si="4"/>
        <v>Alerta</v>
      </c>
      <c r="P48" s="978">
        <v>0</v>
      </c>
      <c r="Q48" s="783">
        <f t="shared" si="5"/>
        <v>0</v>
      </c>
      <c r="R48" s="805"/>
      <c r="S48" s="805"/>
      <c r="T48" s="805"/>
      <c r="U48" s="772" t="str">
        <f t="shared" si="6"/>
        <v>Cumple</v>
      </c>
      <c r="V48" s="805"/>
    </row>
    <row r="49" spans="1:22" ht="267.60000000000002" customHeight="1" x14ac:dyDescent="0.25">
      <c r="A49" s="964"/>
      <c r="B49" s="899" t="s">
        <v>2132</v>
      </c>
      <c r="C49" s="984" t="s">
        <v>2276</v>
      </c>
      <c r="D49" s="987" t="s">
        <v>2297</v>
      </c>
      <c r="E49" s="987" t="s">
        <v>2298</v>
      </c>
      <c r="F49" s="987" t="s">
        <v>2299</v>
      </c>
      <c r="G49" s="987" t="s">
        <v>2300</v>
      </c>
      <c r="H49" s="987" t="s">
        <v>2301</v>
      </c>
      <c r="I49" s="988">
        <v>1</v>
      </c>
      <c r="J49" s="989">
        <v>44015</v>
      </c>
      <c r="K49" s="989">
        <v>44289</v>
      </c>
      <c r="L49" s="781">
        <f t="shared" si="0"/>
        <v>39.142857142857146</v>
      </c>
      <c r="M49" s="989">
        <v>44165</v>
      </c>
      <c r="N49" s="781">
        <f t="shared" si="7"/>
        <v>-17.714285714285715</v>
      </c>
      <c r="O49" s="771" t="str">
        <f t="shared" ca="1" si="4"/>
        <v>Alerta</v>
      </c>
      <c r="P49" s="978">
        <v>0</v>
      </c>
      <c r="Q49" s="783">
        <f t="shared" si="5"/>
        <v>0</v>
      </c>
      <c r="R49" s="805"/>
      <c r="S49" s="805"/>
      <c r="T49" s="805"/>
      <c r="U49" s="772" t="str">
        <f t="shared" si="6"/>
        <v>Cumple</v>
      </c>
      <c r="V49" s="805"/>
    </row>
    <row r="50" spans="1:22" ht="191.25" x14ac:dyDescent="0.25">
      <c r="A50" s="964"/>
      <c r="B50" s="899" t="s">
        <v>2132</v>
      </c>
      <c r="C50" s="984" t="s">
        <v>2276</v>
      </c>
      <c r="D50" s="987" t="s">
        <v>2302</v>
      </c>
      <c r="E50" s="987" t="s">
        <v>2303</v>
      </c>
      <c r="F50" s="987" t="s">
        <v>2304</v>
      </c>
      <c r="G50" s="987" t="s">
        <v>2305</v>
      </c>
      <c r="H50" s="987" t="s">
        <v>2306</v>
      </c>
      <c r="I50" s="988">
        <v>1</v>
      </c>
      <c r="J50" s="989">
        <v>44015</v>
      </c>
      <c r="K50" s="989">
        <v>44107</v>
      </c>
      <c r="L50" s="781">
        <f t="shared" si="0"/>
        <v>13.142857142857142</v>
      </c>
      <c r="M50" s="989">
        <v>44165</v>
      </c>
      <c r="N50" s="781">
        <f t="shared" si="7"/>
        <v>8.2857142857142865</v>
      </c>
      <c r="O50" s="771" t="str">
        <f t="shared" ca="1" si="4"/>
        <v>Alerta</v>
      </c>
      <c r="P50" s="978">
        <v>0</v>
      </c>
      <c r="Q50" s="783">
        <f t="shared" si="5"/>
        <v>0</v>
      </c>
      <c r="R50" s="805"/>
      <c r="S50" s="805"/>
      <c r="T50" s="805"/>
      <c r="U50" s="772" t="str">
        <f t="shared" si="6"/>
        <v>Incumple</v>
      </c>
      <c r="V50" s="805"/>
    </row>
    <row r="51" spans="1:22" ht="177" customHeight="1" x14ac:dyDescent="0.25">
      <c r="A51" s="964"/>
      <c r="B51" s="899" t="s">
        <v>2132</v>
      </c>
      <c r="C51" s="984" t="s">
        <v>2276</v>
      </c>
      <c r="D51" s="987" t="s">
        <v>2307</v>
      </c>
      <c r="E51" s="987" t="s">
        <v>2308</v>
      </c>
      <c r="F51" s="987" t="s">
        <v>2309</v>
      </c>
      <c r="G51" s="987" t="s">
        <v>2310</v>
      </c>
      <c r="H51" s="987" t="s">
        <v>2311</v>
      </c>
      <c r="I51" s="988">
        <v>4</v>
      </c>
      <c r="J51" s="989">
        <v>44015</v>
      </c>
      <c r="K51" s="989">
        <v>44134</v>
      </c>
      <c r="L51" s="781">
        <f t="shared" si="0"/>
        <v>17</v>
      </c>
      <c r="M51" s="989">
        <v>44165</v>
      </c>
      <c r="N51" s="781">
        <f t="shared" si="7"/>
        <v>4.4285714285714288</v>
      </c>
      <c r="O51" s="771" t="str">
        <f t="shared" ca="1" si="4"/>
        <v>Alerta</v>
      </c>
      <c r="P51" s="978">
        <v>0</v>
      </c>
      <c r="Q51" s="783">
        <f t="shared" si="5"/>
        <v>0</v>
      </c>
      <c r="R51" s="805"/>
      <c r="S51" s="805"/>
      <c r="T51" s="805"/>
      <c r="U51" s="772" t="str">
        <f t="shared" si="6"/>
        <v>Incumple</v>
      </c>
      <c r="V51" s="805"/>
    </row>
    <row r="52" spans="1:22" ht="218.45" customHeight="1" x14ac:dyDescent="0.25">
      <c r="A52" s="964"/>
      <c r="B52" s="899" t="s">
        <v>2132</v>
      </c>
      <c r="C52" s="984" t="s">
        <v>2276</v>
      </c>
      <c r="D52" s="987" t="s">
        <v>2312</v>
      </c>
      <c r="E52" s="987" t="s">
        <v>2313</v>
      </c>
      <c r="F52" s="987" t="s">
        <v>2314</v>
      </c>
      <c r="G52" s="987" t="s">
        <v>2315</v>
      </c>
      <c r="H52" s="987" t="s">
        <v>2316</v>
      </c>
      <c r="I52" s="988">
        <v>1</v>
      </c>
      <c r="J52" s="989">
        <v>44015</v>
      </c>
      <c r="K52" s="989">
        <v>44316</v>
      </c>
      <c r="L52" s="781">
        <f t="shared" si="0"/>
        <v>43</v>
      </c>
      <c r="M52" s="989">
        <v>44165</v>
      </c>
      <c r="N52" s="781">
        <f t="shared" si="7"/>
        <v>-21.571428571428573</v>
      </c>
      <c r="O52" s="771" t="str">
        <f t="shared" ca="1" si="4"/>
        <v>En tiempo</v>
      </c>
      <c r="P52" s="978">
        <v>0</v>
      </c>
      <c r="Q52" s="783">
        <f t="shared" si="5"/>
        <v>0</v>
      </c>
      <c r="R52" s="805"/>
      <c r="S52" s="805"/>
      <c r="T52" s="805"/>
      <c r="U52" s="772" t="str">
        <f t="shared" si="6"/>
        <v>Cumple</v>
      </c>
      <c r="V52" s="805"/>
    </row>
    <row r="53" spans="1:22" ht="312.95" customHeight="1" x14ac:dyDescent="0.25">
      <c r="A53" s="964"/>
      <c r="B53" s="899" t="s">
        <v>2132</v>
      </c>
      <c r="C53" s="984" t="s">
        <v>2276</v>
      </c>
      <c r="D53" s="987" t="s">
        <v>2317</v>
      </c>
      <c r="E53" s="987" t="s">
        <v>2318</v>
      </c>
      <c r="F53" s="987" t="s">
        <v>2319</v>
      </c>
      <c r="G53" s="987" t="s">
        <v>2320</v>
      </c>
      <c r="H53" s="987" t="s">
        <v>2321</v>
      </c>
      <c r="I53" s="988">
        <v>1</v>
      </c>
      <c r="J53" s="989">
        <v>44015</v>
      </c>
      <c r="K53" s="989">
        <v>44316</v>
      </c>
      <c r="L53" s="781">
        <f t="shared" si="0"/>
        <v>43</v>
      </c>
      <c r="M53" s="989">
        <v>44165</v>
      </c>
      <c r="N53" s="781">
        <f t="shared" si="7"/>
        <v>-21.571428571428573</v>
      </c>
      <c r="O53" s="771" t="str">
        <f t="shared" ca="1" si="4"/>
        <v>En tiempo</v>
      </c>
      <c r="P53" s="978">
        <v>0</v>
      </c>
      <c r="Q53" s="783">
        <f t="shared" si="5"/>
        <v>0</v>
      </c>
      <c r="R53" s="805"/>
      <c r="S53" s="805"/>
      <c r="T53" s="805"/>
      <c r="U53" s="772" t="str">
        <f t="shared" si="6"/>
        <v>Cumple</v>
      </c>
      <c r="V53" s="805"/>
    </row>
    <row r="54" spans="1:22" ht="357" x14ac:dyDescent="0.25">
      <c r="A54" s="964"/>
      <c r="B54" s="899" t="s">
        <v>2132</v>
      </c>
      <c r="C54" s="984" t="s">
        <v>2276</v>
      </c>
      <c r="D54" s="987" t="s">
        <v>2322</v>
      </c>
      <c r="E54" s="987" t="s">
        <v>2323</v>
      </c>
      <c r="F54" s="987" t="s">
        <v>2279</v>
      </c>
      <c r="G54" s="1179" t="s">
        <v>2280</v>
      </c>
      <c r="H54" s="987" t="s">
        <v>2281</v>
      </c>
      <c r="I54" s="988">
        <v>1</v>
      </c>
      <c r="J54" s="989">
        <v>44015</v>
      </c>
      <c r="K54" s="989">
        <v>44195</v>
      </c>
      <c r="L54" s="781">
        <f t="shared" si="0"/>
        <v>25.714285714285715</v>
      </c>
      <c r="M54" s="989">
        <v>44165</v>
      </c>
      <c r="N54" s="781">
        <f t="shared" si="7"/>
        <v>-4.2857142857142856</v>
      </c>
      <c r="O54" s="771" t="str">
        <f t="shared" ca="1" si="4"/>
        <v>Alerta</v>
      </c>
      <c r="P54" s="788">
        <v>0.3</v>
      </c>
      <c r="Q54" s="783">
        <f t="shared" si="5"/>
        <v>0.3</v>
      </c>
      <c r="R54" s="805"/>
      <c r="S54" s="805"/>
      <c r="T54" s="805"/>
      <c r="U54" s="772" t="str">
        <f t="shared" si="6"/>
        <v>Cumple</v>
      </c>
      <c r="V54" s="976" t="s">
        <v>2892</v>
      </c>
    </row>
    <row r="55" spans="1:22" ht="288.95" customHeight="1" x14ac:dyDescent="0.25">
      <c r="A55" s="964"/>
      <c r="B55" s="899" t="s">
        <v>2132</v>
      </c>
      <c r="C55" s="984" t="s">
        <v>2276</v>
      </c>
      <c r="D55" s="990" t="s">
        <v>2324</v>
      </c>
      <c r="E55" s="987" t="s">
        <v>2325</v>
      </c>
      <c r="F55" s="987" t="s">
        <v>2326</v>
      </c>
      <c r="G55" s="1179" t="s">
        <v>2327</v>
      </c>
      <c r="H55" s="987" t="s">
        <v>2328</v>
      </c>
      <c r="I55" s="988">
        <v>1</v>
      </c>
      <c r="J55" s="989">
        <v>44015</v>
      </c>
      <c r="K55" s="989">
        <v>44166</v>
      </c>
      <c r="L55" s="781">
        <f t="shared" si="0"/>
        <v>21.571428571428573</v>
      </c>
      <c r="M55" s="989">
        <v>44165</v>
      </c>
      <c r="N55" s="781">
        <f t="shared" si="7"/>
        <v>-0.14285714285714285</v>
      </c>
      <c r="O55" s="771" t="str">
        <f t="shared" ca="1" si="4"/>
        <v>Alerta</v>
      </c>
      <c r="P55" s="978">
        <v>0</v>
      </c>
      <c r="Q55" s="783">
        <f t="shared" si="5"/>
        <v>0</v>
      </c>
      <c r="R55" s="805"/>
      <c r="S55" s="805"/>
      <c r="T55" s="805"/>
      <c r="U55" s="772" t="str">
        <f t="shared" si="6"/>
        <v>Cumple</v>
      </c>
      <c r="V55" s="1201" t="s">
        <v>2893</v>
      </c>
    </row>
    <row r="56" spans="1:22" ht="251.1" customHeight="1" x14ac:dyDescent="0.25">
      <c r="A56" s="964"/>
      <c r="B56" s="899" t="s">
        <v>2132</v>
      </c>
      <c r="C56" s="984" t="s">
        <v>2276</v>
      </c>
      <c r="D56" s="991" t="s">
        <v>2329</v>
      </c>
      <c r="E56" s="987" t="s">
        <v>2330</v>
      </c>
      <c r="F56" s="987" t="s">
        <v>2331</v>
      </c>
      <c r="G56" s="987" t="s">
        <v>2332</v>
      </c>
      <c r="H56" s="987" t="s">
        <v>2333</v>
      </c>
      <c r="I56" s="988">
        <v>1</v>
      </c>
      <c r="J56" s="989">
        <v>44015</v>
      </c>
      <c r="K56" s="989">
        <v>44377</v>
      </c>
      <c r="L56" s="781">
        <f t="shared" si="0"/>
        <v>51.714285714285715</v>
      </c>
      <c r="M56" s="989">
        <v>44165</v>
      </c>
      <c r="N56" s="781">
        <f t="shared" si="7"/>
        <v>-30.285714285714285</v>
      </c>
      <c r="O56" s="771" t="str">
        <f t="shared" ca="1" si="4"/>
        <v>En tiempo</v>
      </c>
      <c r="P56" s="978">
        <v>0</v>
      </c>
      <c r="Q56" s="783">
        <f t="shared" si="5"/>
        <v>0</v>
      </c>
      <c r="R56" s="805"/>
      <c r="S56" s="805"/>
      <c r="T56" s="805"/>
      <c r="U56" s="772" t="str">
        <f t="shared" si="6"/>
        <v>Cumple</v>
      </c>
      <c r="V56" s="805"/>
    </row>
    <row r="57" spans="1:22" ht="122.1" customHeight="1" x14ac:dyDescent="0.25">
      <c r="A57" s="964"/>
      <c r="B57" s="899" t="s">
        <v>2132</v>
      </c>
      <c r="C57" s="984" t="s">
        <v>2276</v>
      </c>
      <c r="D57" s="991" t="s">
        <v>2334</v>
      </c>
      <c r="E57" s="987" t="s">
        <v>2335</v>
      </c>
      <c r="F57" s="987" t="s">
        <v>2336</v>
      </c>
      <c r="G57" s="1179" t="s">
        <v>2337</v>
      </c>
      <c r="H57" s="987" t="s">
        <v>2338</v>
      </c>
      <c r="I57" s="988">
        <v>1</v>
      </c>
      <c r="J57" s="989">
        <v>44015</v>
      </c>
      <c r="K57" s="989">
        <v>44377</v>
      </c>
      <c r="L57" s="781">
        <f t="shared" si="0"/>
        <v>51.714285714285715</v>
      </c>
      <c r="M57" s="989">
        <v>44165</v>
      </c>
      <c r="N57" s="781">
        <f t="shared" si="7"/>
        <v>-30.285714285714285</v>
      </c>
      <c r="O57" s="771" t="str">
        <f t="shared" ca="1" si="4"/>
        <v>En tiempo</v>
      </c>
      <c r="P57" s="788">
        <v>0.2</v>
      </c>
      <c r="Q57" s="783">
        <f t="shared" si="5"/>
        <v>0.2</v>
      </c>
      <c r="R57" s="805"/>
      <c r="S57" s="805"/>
      <c r="T57" s="805"/>
      <c r="U57" s="772" t="str">
        <f t="shared" si="6"/>
        <v>Cumple</v>
      </c>
      <c r="V57" s="1202" t="s">
        <v>2894</v>
      </c>
    </row>
    <row r="58" spans="1:22" ht="239.1" customHeight="1" x14ac:dyDescent="0.25">
      <c r="A58" s="964"/>
      <c r="B58" s="899" t="s">
        <v>2132</v>
      </c>
      <c r="C58" s="984" t="s">
        <v>2276</v>
      </c>
      <c r="D58" s="991" t="s">
        <v>2339</v>
      </c>
      <c r="E58" s="987" t="s">
        <v>2340</v>
      </c>
      <c r="F58" s="987" t="s">
        <v>2326</v>
      </c>
      <c r="G58" s="1179" t="s">
        <v>2341</v>
      </c>
      <c r="H58" s="987" t="s">
        <v>2342</v>
      </c>
      <c r="I58" s="988">
        <v>1</v>
      </c>
      <c r="J58" s="989">
        <v>44015</v>
      </c>
      <c r="K58" s="989">
        <v>44196</v>
      </c>
      <c r="L58" s="781">
        <f t="shared" si="0"/>
        <v>25.857142857142858</v>
      </c>
      <c r="M58" s="989">
        <v>44165</v>
      </c>
      <c r="N58" s="781">
        <f t="shared" si="7"/>
        <v>-4.4285714285714288</v>
      </c>
      <c r="O58" s="771" t="str">
        <f t="shared" ca="1" si="4"/>
        <v>Alerta</v>
      </c>
      <c r="P58" s="978">
        <v>0</v>
      </c>
      <c r="Q58" s="783">
        <f t="shared" si="5"/>
        <v>0</v>
      </c>
      <c r="R58" s="805"/>
      <c r="S58" s="805"/>
      <c r="T58" s="805"/>
      <c r="U58" s="772" t="str">
        <f t="shared" si="6"/>
        <v>Cumple</v>
      </c>
      <c r="V58" s="1180" t="s">
        <v>2877</v>
      </c>
    </row>
    <row r="59" spans="1:22" ht="91.5" customHeight="1" x14ac:dyDescent="0.25">
      <c r="A59" s="964"/>
      <c r="B59" s="899" t="s">
        <v>2132</v>
      </c>
      <c r="C59" s="984" t="s">
        <v>2276</v>
      </c>
      <c r="D59" s="991" t="s">
        <v>2343</v>
      </c>
      <c r="E59" s="987" t="s">
        <v>2344</v>
      </c>
      <c r="F59" s="987" t="s">
        <v>2345</v>
      </c>
      <c r="G59" s="987" t="s">
        <v>2346</v>
      </c>
      <c r="H59" s="987" t="s">
        <v>1447</v>
      </c>
      <c r="I59" s="988">
        <v>1</v>
      </c>
      <c r="J59" s="989">
        <v>44015</v>
      </c>
      <c r="K59" s="989">
        <v>44196</v>
      </c>
      <c r="L59" s="781">
        <f t="shared" si="0"/>
        <v>25.857142857142858</v>
      </c>
      <c r="M59" s="989">
        <v>44165</v>
      </c>
      <c r="N59" s="781">
        <f t="shared" si="7"/>
        <v>-4.4285714285714288</v>
      </c>
      <c r="O59" s="771" t="str">
        <f t="shared" ca="1" si="4"/>
        <v>Alerta</v>
      </c>
      <c r="P59" s="978">
        <v>0</v>
      </c>
      <c r="Q59" s="783">
        <f t="shared" si="5"/>
        <v>0</v>
      </c>
      <c r="R59" s="805"/>
      <c r="S59" s="805"/>
      <c r="T59" s="805"/>
      <c r="U59" s="772" t="str">
        <f t="shared" si="6"/>
        <v>Cumple</v>
      </c>
      <c r="V59" s="805"/>
    </row>
    <row r="60" spans="1:22" ht="202.5" customHeight="1" x14ac:dyDescent="0.25">
      <c r="A60" s="964"/>
      <c r="B60" s="899" t="s">
        <v>2132</v>
      </c>
      <c r="C60" s="984" t="s">
        <v>2276</v>
      </c>
      <c r="D60" s="991" t="s">
        <v>2347</v>
      </c>
      <c r="E60" s="987" t="s">
        <v>2348</v>
      </c>
      <c r="F60" s="987" t="s">
        <v>2349</v>
      </c>
      <c r="G60" s="987" t="s">
        <v>2350</v>
      </c>
      <c r="H60" s="987" t="s">
        <v>2351</v>
      </c>
      <c r="I60" s="988">
        <v>1</v>
      </c>
      <c r="J60" s="989">
        <v>44015</v>
      </c>
      <c r="K60" s="989">
        <v>44196</v>
      </c>
      <c r="L60" s="781">
        <f t="shared" si="0"/>
        <v>25.857142857142858</v>
      </c>
      <c r="M60" s="989">
        <v>44165</v>
      </c>
      <c r="N60" s="781">
        <f t="shared" si="7"/>
        <v>-4.4285714285714288</v>
      </c>
      <c r="O60" s="771" t="str">
        <f t="shared" ca="1" si="4"/>
        <v>Alerta</v>
      </c>
      <c r="P60" s="978">
        <v>0</v>
      </c>
      <c r="Q60" s="783">
        <f t="shared" si="5"/>
        <v>0</v>
      </c>
      <c r="R60" s="805"/>
      <c r="S60" s="805"/>
      <c r="T60" s="805"/>
      <c r="U60" s="772" t="str">
        <f t="shared" si="6"/>
        <v>Cumple</v>
      </c>
      <c r="V60" s="805"/>
    </row>
    <row r="61" spans="1:22" ht="157.5" customHeight="1" x14ac:dyDescent="0.25">
      <c r="A61" s="964"/>
      <c r="B61" s="899" t="s">
        <v>2132</v>
      </c>
      <c r="C61" s="984" t="s">
        <v>2276</v>
      </c>
      <c r="D61" s="991" t="s">
        <v>2352</v>
      </c>
      <c r="E61" s="987" t="s">
        <v>2353</v>
      </c>
      <c r="F61" s="987" t="s">
        <v>2354</v>
      </c>
      <c r="G61" s="987" t="s">
        <v>2355</v>
      </c>
      <c r="H61" s="987" t="s">
        <v>2356</v>
      </c>
      <c r="I61" s="988">
        <v>1</v>
      </c>
      <c r="J61" s="989">
        <v>44015</v>
      </c>
      <c r="K61" s="989">
        <v>44196</v>
      </c>
      <c r="L61" s="781">
        <f t="shared" si="0"/>
        <v>25.857142857142858</v>
      </c>
      <c r="M61" s="989">
        <v>44165</v>
      </c>
      <c r="N61" s="781">
        <f t="shared" si="7"/>
        <v>-4.4285714285714288</v>
      </c>
      <c r="O61" s="771" t="str">
        <f t="shared" ca="1" si="4"/>
        <v>Alerta</v>
      </c>
      <c r="P61" s="978">
        <v>0</v>
      </c>
      <c r="Q61" s="783">
        <f t="shared" si="5"/>
        <v>0</v>
      </c>
      <c r="R61" s="805"/>
      <c r="S61" s="805"/>
      <c r="T61" s="805"/>
      <c r="U61" s="772" t="str">
        <f t="shared" si="6"/>
        <v>Cumple</v>
      </c>
      <c r="V61" s="805"/>
    </row>
    <row r="62" spans="1:22" ht="369.95" customHeight="1" x14ac:dyDescent="0.25">
      <c r="A62" s="964"/>
      <c r="B62" s="899" t="s">
        <v>2132</v>
      </c>
      <c r="C62" s="984" t="s">
        <v>2276</v>
      </c>
      <c r="D62" s="991" t="s">
        <v>2357</v>
      </c>
      <c r="E62" s="987" t="s">
        <v>2358</v>
      </c>
      <c r="F62" s="987" t="s">
        <v>2359</v>
      </c>
      <c r="G62" s="1179" t="s">
        <v>2360</v>
      </c>
      <c r="H62" s="987" t="s">
        <v>2361</v>
      </c>
      <c r="I62" s="988">
        <v>1</v>
      </c>
      <c r="J62" s="989">
        <v>44015</v>
      </c>
      <c r="K62" s="989">
        <v>44196</v>
      </c>
      <c r="L62" s="781">
        <f t="shared" si="0"/>
        <v>25.857142857142858</v>
      </c>
      <c r="M62" s="989">
        <v>44165</v>
      </c>
      <c r="N62" s="781">
        <f t="shared" si="7"/>
        <v>-4.4285714285714288</v>
      </c>
      <c r="O62" s="771" t="str">
        <f t="shared" ca="1" si="4"/>
        <v>Alerta</v>
      </c>
      <c r="P62" s="978">
        <v>0</v>
      </c>
      <c r="Q62" s="783">
        <f t="shared" si="5"/>
        <v>0</v>
      </c>
      <c r="R62" s="805"/>
      <c r="S62" s="805"/>
      <c r="T62" s="805"/>
      <c r="U62" s="772" t="str">
        <f t="shared" si="6"/>
        <v>Cumple</v>
      </c>
      <c r="V62" s="1202" t="s">
        <v>2895</v>
      </c>
    </row>
    <row r="63" spans="1:22" ht="293.25" x14ac:dyDescent="0.25">
      <c r="A63" s="964"/>
      <c r="B63" s="899" t="s">
        <v>2132</v>
      </c>
      <c r="C63" s="984" t="s">
        <v>2276</v>
      </c>
      <c r="D63" s="991" t="s">
        <v>2362</v>
      </c>
      <c r="E63" s="987" t="s">
        <v>2363</v>
      </c>
      <c r="F63" s="987" t="s">
        <v>2364</v>
      </c>
      <c r="G63" s="987" t="s">
        <v>2365</v>
      </c>
      <c r="H63" s="987" t="s">
        <v>2366</v>
      </c>
      <c r="I63" s="988">
        <v>1</v>
      </c>
      <c r="J63" s="989">
        <v>44015</v>
      </c>
      <c r="K63" s="989">
        <v>44196</v>
      </c>
      <c r="L63" s="781">
        <f t="shared" si="0"/>
        <v>25.857142857142858</v>
      </c>
      <c r="M63" s="989">
        <v>44165</v>
      </c>
      <c r="N63" s="781">
        <f t="shared" si="7"/>
        <v>-4.4285714285714288</v>
      </c>
      <c r="O63" s="771" t="str">
        <f t="shared" ca="1" si="4"/>
        <v>Alerta</v>
      </c>
      <c r="P63" s="978">
        <v>0</v>
      </c>
      <c r="Q63" s="783">
        <f t="shared" si="5"/>
        <v>0</v>
      </c>
      <c r="R63" s="805"/>
      <c r="S63" s="805"/>
      <c r="T63" s="805"/>
      <c r="U63" s="772" t="str">
        <f t="shared" si="6"/>
        <v>Cumple</v>
      </c>
      <c r="V63" s="805"/>
    </row>
    <row r="64" spans="1:22" ht="318.95" customHeight="1" x14ac:dyDescent="0.25">
      <c r="A64" s="964"/>
      <c r="B64" s="899" t="s">
        <v>2132</v>
      </c>
      <c r="C64" s="984" t="s">
        <v>2276</v>
      </c>
      <c r="D64" s="991" t="s">
        <v>2367</v>
      </c>
      <c r="E64" s="987" t="s">
        <v>2368</v>
      </c>
      <c r="F64" s="987" t="s">
        <v>2369</v>
      </c>
      <c r="G64" s="1179" t="s">
        <v>2370</v>
      </c>
      <c r="H64" s="987" t="s">
        <v>2371</v>
      </c>
      <c r="I64" s="988">
        <v>2</v>
      </c>
      <c r="J64" s="989">
        <v>44015</v>
      </c>
      <c r="K64" s="989">
        <v>44195</v>
      </c>
      <c r="L64" s="781">
        <f t="shared" si="0"/>
        <v>25.714285714285715</v>
      </c>
      <c r="M64" s="989">
        <v>44165</v>
      </c>
      <c r="N64" s="781">
        <f t="shared" si="7"/>
        <v>-4.2857142857142856</v>
      </c>
      <c r="O64" s="771" t="str">
        <f t="shared" ca="1" si="4"/>
        <v>Alerta</v>
      </c>
      <c r="P64" s="978">
        <v>0</v>
      </c>
      <c r="Q64" s="783">
        <f t="shared" si="5"/>
        <v>0</v>
      </c>
      <c r="R64" s="805"/>
      <c r="S64" s="805"/>
      <c r="T64" s="805"/>
      <c r="U64" s="772" t="str">
        <f t="shared" si="6"/>
        <v>Cumple</v>
      </c>
      <c r="V64" s="1202" t="s">
        <v>2896</v>
      </c>
    </row>
    <row r="65" spans="1:22" ht="291.60000000000002" customHeight="1" x14ac:dyDescent="0.25">
      <c r="A65" s="964"/>
      <c r="B65" s="899" t="s">
        <v>2132</v>
      </c>
      <c r="C65" s="984" t="s">
        <v>2276</v>
      </c>
      <c r="D65" s="991" t="s">
        <v>2372</v>
      </c>
      <c r="E65" s="987" t="s">
        <v>2368</v>
      </c>
      <c r="F65" s="987" t="s">
        <v>2373</v>
      </c>
      <c r="G65" s="1179" t="s">
        <v>2374</v>
      </c>
      <c r="H65" s="987" t="s">
        <v>2375</v>
      </c>
      <c r="I65" s="988">
        <v>1</v>
      </c>
      <c r="J65" s="989">
        <v>44015</v>
      </c>
      <c r="K65" s="989">
        <v>44316</v>
      </c>
      <c r="L65" s="781">
        <f t="shared" si="0"/>
        <v>43</v>
      </c>
      <c r="M65" s="989">
        <v>44165</v>
      </c>
      <c r="N65" s="781">
        <f t="shared" si="7"/>
        <v>-21.571428571428573</v>
      </c>
      <c r="O65" s="771" t="str">
        <f t="shared" ca="1" si="4"/>
        <v>En tiempo</v>
      </c>
      <c r="P65" s="978">
        <v>0</v>
      </c>
      <c r="Q65" s="783">
        <f t="shared" si="5"/>
        <v>0</v>
      </c>
      <c r="R65" s="805"/>
      <c r="S65" s="805"/>
      <c r="T65" s="805"/>
      <c r="U65" s="772" t="str">
        <f t="shared" si="6"/>
        <v>Cumple</v>
      </c>
      <c r="V65" s="1181" t="s">
        <v>2897</v>
      </c>
    </row>
    <row r="66" spans="1:22" ht="351.95" customHeight="1" x14ac:dyDescent="0.25">
      <c r="A66" s="964"/>
      <c r="B66" s="899" t="s">
        <v>2132</v>
      </c>
      <c r="C66" s="984" t="s">
        <v>2276</v>
      </c>
      <c r="D66" s="991" t="s">
        <v>2376</v>
      </c>
      <c r="E66" s="987" t="s">
        <v>2377</v>
      </c>
      <c r="F66" s="987" t="s">
        <v>2378</v>
      </c>
      <c r="G66" s="1179" t="s">
        <v>2379</v>
      </c>
      <c r="H66" s="987" t="s">
        <v>2380</v>
      </c>
      <c r="I66" s="988">
        <v>1</v>
      </c>
      <c r="J66" s="989">
        <v>44015</v>
      </c>
      <c r="K66" s="989">
        <v>44380</v>
      </c>
      <c r="L66" s="781">
        <f t="shared" si="0"/>
        <v>52.142857142857146</v>
      </c>
      <c r="M66" s="989">
        <v>44165</v>
      </c>
      <c r="N66" s="781">
        <f t="shared" si="7"/>
        <v>-30.714285714285715</v>
      </c>
      <c r="O66" s="771" t="str">
        <f t="shared" ca="1" si="4"/>
        <v>En tiempo</v>
      </c>
      <c r="P66" s="978">
        <v>0</v>
      </c>
      <c r="Q66" s="783">
        <f t="shared" si="5"/>
        <v>0</v>
      </c>
      <c r="R66" s="805"/>
      <c r="S66" s="805"/>
      <c r="T66" s="805"/>
      <c r="U66" s="772" t="str">
        <f t="shared" si="6"/>
        <v>Cumple</v>
      </c>
      <c r="V66" s="1181" t="s">
        <v>2898</v>
      </c>
    </row>
    <row r="67" spans="1:22" ht="375.6" customHeight="1" x14ac:dyDescent="0.25">
      <c r="A67" s="964"/>
      <c r="B67" s="899" t="s">
        <v>2132</v>
      </c>
      <c r="C67" s="984" t="s">
        <v>2276</v>
      </c>
      <c r="D67" s="992" t="s">
        <v>2381</v>
      </c>
      <c r="E67" s="987" t="s">
        <v>221</v>
      </c>
      <c r="F67" s="987" t="s">
        <v>220</v>
      </c>
      <c r="G67" s="1179" t="s">
        <v>2382</v>
      </c>
      <c r="H67" s="1364" t="s">
        <v>2383</v>
      </c>
      <c r="I67" s="988">
        <v>2</v>
      </c>
      <c r="J67" s="989">
        <v>44015</v>
      </c>
      <c r="K67" s="989">
        <v>44195</v>
      </c>
      <c r="L67" s="781">
        <f t="shared" si="0"/>
        <v>25.714285714285715</v>
      </c>
      <c r="M67" s="989">
        <v>44165</v>
      </c>
      <c r="N67" s="781">
        <f t="shared" si="7"/>
        <v>-4.2857142857142856</v>
      </c>
      <c r="O67" s="771" t="str">
        <f t="shared" ca="1" si="4"/>
        <v>Alerta</v>
      </c>
      <c r="P67" s="978">
        <v>0.6</v>
      </c>
      <c r="Q67" s="783">
        <f t="shared" si="5"/>
        <v>0.3</v>
      </c>
      <c r="R67" s="805"/>
      <c r="S67" s="805"/>
      <c r="T67" s="805"/>
      <c r="U67" s="772" t="str">
        <f t="shared" si="6"/>
        <v>Cumple</v>
      </c>
      <c r="V67" s="1365" t="s">
        <v>2966</v>
      </c>
    </row>
    <row r="68" spans="1:22" ht="233.1" customHeight="1" x14ac:dyDescent="0.25">
      <c r="A68" s="964"/>
      <c r="B68" s="899" t="s">
        <v>2132</v>
      </c>
      <c r="C68" s="984" t="s">
        <v>2276</v>
      </c>
      <c r="D68" s="991" t="s">
        <v>2384</v>
      </c>
      <c r="E68" s="987" t="s">
        <v>221</v>
      </c>
      <c r="F68" s="987" t="s">
        <v>2385</v>
      </c>
      <c r="G68" s="1179" t="s">
        <v>2386</v>
      </c>
      <c r="H68" s="1364" t="s">
        <v>2387</v>
      </c>
      <c r="I68" s="988">
        <v>1</v>
      </c>
      <c r="J68" s="989">
        <v>44015</v>
      </c>
      <c r="K68" s="989">
        <v>44195</v>
      </c>
      <c r="L68" s="781">
        <f t="shared" si="0"/>
        <v>25.714285714285715</v>
      </c>
      <c r="M68" s="989">
        <v>44165</v>
      </c>
      <c r="N68" s="781">
        <f t="shared" si="7"/>
        <v>-4.2857142857142856</v>
      </c>
      <c r="O68" s="771" t="str">
        <f t="shared" ca="1" si="4"/>
        <v>Alerta</v>
      </c>
      <c r="P68" s="978">
        <v>0</v>
      </c>
      <c r="Q68" s="783">
        <f t="shared" si="5"/>
        <v>0</v>
      </c>
      <c r="R68" s="805"/>
      <c r="S68" s="805"/>
      <c r="T68" s="805"/>
      <c r="U68" s="772" t="str">
        <f t="shared" si="6"/>
        <v>Cumple</v>
      </c>
      <c r="V68" s="1365" t="s">
        <v>2967</v>
      </c>
    </row>
    <row r="69" spans="1:22" ht="303.60000000000002" customHeight="1" x14ac:dyDescent="0.25">
      <c r="A69" s="964"/>
      <c r="B69" s="899" t="s">
        <v>2132</v>
      </c>
      <c r="C69" s="984" t="s">
        <v>2276</v>
      </c>
      <c r="D69" s="991" t="s">
        <v>2388</v>
      </c>
      <c r="E69" s="987" t="s">
        <v>2368</v>
      </c>
      <c r="F69" s="987" t="s">
        <v>2389</v>
      </c>
      <c r="G69" s="1179" t="s">
        <v>2370</v>
      </c>
      <c r="H69" s="987" t="s">
        <v>2371</v>
      </c>
      <c r="I69" s="988">
        <v>2</v>
      </c>
      <c r="J69" s="989">
        <v>44015</v>
      </c>
      <c r="K69" s="989">
        <v>44195</v>
      </c>
      <c r="L69" s="781">
        <f t="shared" si="0"/>
        <v>25.714285714285715</v>
      </c>
      <c r="M69" s="989">
        <v>44165</v>
      </c>
      <c r="N69" s="781">
        <f t="shared" si="7"/>
        <v>-4.2857142857142856</v>
      </c>
      <c r="O69" s="771" t="str">
        <f t="shared" ca="1" si="4"/>
        <v>Alerta</v>
      </c>
      <c r="P69" s="978">
        <v>0</v>
      </c>
      <c r="Q69" s="783">
        <f t="shared" si="5"/>
        <v>0</v>
      </c>
      <c r="R69" s="805"/>
      <c r="S69" s="805"/>
      <c r="T69" s="805"/>
      <c r="U69" s="772" t="str">
        <f t="shared" si="6"/>
        <v>Cumple</v>
      </c>
      <c r="V69" s="1202" t="s">
        <v>2899</v>
      </c>
    </row>
    <row r="70" spans="1:22" ht="27.95" customHeight="1" x14ac:dyDescent="0.25">
      <c r="A70" s="964"/>
      <c r="H70" s="1183" t="s">
        <v>23</v>
      </c>
      <c r="I70" s="1183">
        <f>SUM(I45:I69)</f>
        <v>32</v>
      </c>
      <c r="P70" s="1184">
        <f>SUM(P45:P69)</f>
        <v>1.4</v>
      </c>
      <c r="Q70" s="816">
        <f>AVERAGE(Q45:Q69)</f>
        <v>4.4000000000000004E-2</v>
      </c>
      <c r="U70" s="1158">
        <f>(COUNTIF(U45:U69,"Cumple")*100%)/COUNTA(U45:U69)</f>
        <v>0.92</v>
      </c>
    </row>
    <row r="71" spans="1:22" x14ac:dyDescent="0.25">
      <c r="A71" s="964"/>
    </row>
    <row r="72" spans="1:22" x14ac:dyDescent="0.25">
      <c r="A72" s="964"/>
    </row>
    <row r="73" spans="1:22" x14ac:dyDescent="0.25">
      <c r="A73" s="964"/>
    </row>
    <row r="74" spans="1:22" x14ac:dyDescent="0.25">
      <c r="A74" s="964"/>
    </row>
    <row r="75" spans="1:22" x14ac:dyDescent="0.25">
      <c r="A75" s="964"/>
    </row>
    <row r="76" spans="1:22" x14ac:dyDescent="0.25">
      <c r="A76" s="964"/>
    </row>
    <row r="77" spans="1:22" x14ac:dyDescent="0.25">
      <c r="A77" s="964"/>
    </row>
    <row r="78" spans="1:22" x14ac:dyDescent="0.25">
      <c r="A78" s="964"/>
    </row>
    <row r="79" spans="1:22" x14ac:dyDescent="0.25">
      <c r="A79" s="964"/>
    </row>
    <row r="80" spans="1:22" x14ac:dyDescent="0.25">
      <c r="A80" s="964"/>
    </row>
    <row r="81" spans="1:1" x14ac:dyDescent="0.25">
      <c r="A81" s="964"/>
    </row>
    <row r="82" spans="1:1" x14ac:dyDescent="0.25">
      <c r="A82" s="964"/>
    </row>
    <row r="83" spans="1:1" x14ac:dyDescent="0.25">
      <c r="A83" s="964"/>
    </row>
    <row r="84" spans="1:1" x14ac:dyDescent="0.25">
      <c r="A84" s="964"/>
    </row>
    <row r="85" spans="1:1" x14ac:dyDescent="0.25">
      <c r="A85" s="964"/>
    </row>
    <row r="86" spans="1:1" x14ac:dyDescent="0.25">
      <c r="A86" s="964"/>
    </row>
    <row r="87" spans="1:1" x14ac:dyDescent="0.25">
      <c r="A87" s="964"/>
    </row>
    <row r="88" spans="1:1" x14ac:dyDescent="0.25">
      <c r="A88" s="964"/>
    </row>
    <row r="89" spans="1:1" x14ac:dyDescent="0.25">
      <c r="A89" s="964"/>
    </row>
    <row r="90" spans="1:1" x14ac:dyDescent="0.25">
      <c r="A90" s="964"/>
    </row>
    <row r="91" spans="1:1" x14ac:dyDescent="0.25">
      <c r="A91" s="964"/>
    </row>
    <row r="92" spans="1:1" x14ac:dyDescent="0.25">
      <c r="A92" s="964"/>
    </row>
    <row r="93" spans="1:1" x14ac:dyDescent="0.25">
      <c r="A93" s="964"/>
    </row>
    <row r="94" spans="1:1" x14ac:dyDescent="0.25">
      <c r="A94" s="964"/>
    </row>
    <row r="95" spans="1:1" x14ac:dyDescent="0.25">
      <c r="A95" s="964"/>
    </row>
    <row r="96" spans="1:1" x14ac:dyDescent="0.25">
      <c r="A96" s="964"/>
    </row>
    <row r="97" spans="1:1" x14ac:dyDescent="0.25">
      <c r="A97" s="964"/>
    </row>
    <row r="98" spans="1:1" x14ac:dyDescent="0.25">
      <c r="A98" s="964"/>
    </row>
    <row r="99" spans="1:1" x14ac:dyDescent="0.25">
      <c r="A99" s="964"/>
    </row>
    <row r="100" spans="1:1" x14ac:dyDescent="0.25">
      <c r="A100" s="964"/>
    </row>
    <row r="101" spans="1:1" x14ac:dyDescent="0.25">
      <c r="A101" s="964"/>
    </row>
    <row r="102" spans="1:1" x14ac:dyDescent="0.25">
      <c r="A102" s="964"/>
    </row>
    <row r="103" spans="1:1" x14ac:dyDescent="0.25">
      <c r="A103" s="964"/>
    </row>
    <row r="104" spans="1:1" x14ac:dyDescent="0.25">
      <c r="A104" s="964"/>
    </row>
    <row r="105" spans="1:1" x14ac:dyDescent="0.25">
      <c r="A105" s="964"/>
    </row>
    <row r="106" spans="1:1" x14ac:dyDescent="0.25">
      <c r="A106" s="964"/>
    </row>
    <row r="107" spans="1:1" x14ac:dyDescent="0.25">
      <c r="A107" s="964"/>
    </row>
    <row r="108" spans="1:1" x14ac:dyDescent="0.25">
      <c r="A108" s="964"/>
    </row>
    <row r="109" spans="1:1" x14ac:dyDescent="0.25">
      <c r="A109" s="964"/>
    </row>
    <row r="110" spans="1:1" x14ac:dyDescent="0.25">
      <c r="A110" s="964"/>
    </row>
    <row r="111" spans="1:1" x14ac:dyDescent="0.25">
      <c r="A111" s="964"/>
    </row>
    <row r="112" spans="1:1" x14ac:dyDescent="0.25">
      <c r="A112" s="964"/>
    </row>
    <row r="113" spans="1:1" x14ac:dyDescent="0.25">
      <c r="A113" s="964"/>
    </row>
    <row r="114" spans="1:1" x14ac:dyDescent="0.25">
      <c r="A114" s="964"/>
    </row>
    <row r="115" spans="1:1" x14ac:dyDescent="0.25">
      <c r="A115" s="964"/>
    </row>
    <row r="116" spans="1:1" x14ac:dyDescent="0.25">
      <c r="A116" s="964"/>
    </row>
    <row r="117" spans="1:1" x14ac:dyDescent="0.25">
      <c r="A117" s="964"/>
    </row>
    <row r="118" spans="1:1" x14ac:dyDescent="0.25">
      <c r="A118" s="964"/>
    </row>
    <row r="119" spans="1:1" x14ac:dyDescent="0.25">
      <c r="A119" s="964"/>
    </row>
    <row r="120" spans="1:1" x14ac:dyDescent="0.25">
      <c r="A120" s="964"/>
    </row>
    <row r="121" spans="1:1" x14ac:dyDescent="0.25">
      <c r="A121" s="964"/>
    </row>
    <row r="122" spans="1:1" x14ac:dyDescent="0.25">
      <c r="A122" s="964"/>
    </row>
    <row r="123" spans="1:1" x14ac:dyDescent="0.25">
      <c r="A123" s="964"/>
    </row>
    <row r="124" spans="1:1" x14ac:dyDescent="0.25">
      <c r="A124" s="964"/>
    </row>
    <row r="125" spans="1:1" x14ac:dyDescent="0.25">
      <c r="A125" s="964"/>
    </row>
    <row r="126" spans="1:1" x14ac:dyDescent="0.25">
      <c r="A126" s="964"/>
    </row>
    <row r="127" spans="1:1" x14ac:dyDescent="0.25">
      <c r="A127" s="964"/>
    </row>
    <row r="128" spans="1:1" x14ac:dyDescent="0.25">
      <c r="A128" s="964"/>
    </row>
    <row r="129" spans="1:1" x14ac:dyDescent="0.25">
      <c r="A129" s="964"/>
    </row>
    <row r="130" spans="1:1" x14ac:dyDescent="0.25">
      <c r="A130" s="964"/>
    </row>
    <row r="131" spans="1:1" x14ac:dyDescent="0.25">
      <c r="A131" s="964"/>
    </row>
    <row r="132" spans="1:1" x14ac:dyDescent="0.25">
      <c r="A132" s="964"/>
    </row>
    <row r="133" spans="1:1" x14ac:dyDescent="0.25">
      <c r="A133" s="964"/>
    </row>
    <row r="134" spans="1:1" x14ac:dyDescent="0.25">
      <c r="A134" s="964"/>
    </row>
    <row r="135" spans="1:1" x14ac:dyDescent="0.25">
      <c r="A135" s="964"/>
    </row>
    <row r="136" spans="1:1" x14ac:dyDescent="0.25">
      <c r="A136" s="964"/>
    </row>
    <row r="137" spans="1:1" x14ac:dyDescent="0.25">
      <c r="A137" s="964"/>
    </row>
    <row r="138" spans="1:1" x14ac:dyDescent="0.25">
      <c r="A138" s="964"/>
    </row>
    <row r="139" spans="1:1" x14ac:dyDescent="0.25">
      <c r="A139" s="964"/>
    </row>
    <row r="140" spans="1:1" x14ac:dyDescent="0.25">
      <c r="A140" s="964"/>
    </row>
    <row r="141" spans="1:1" x14ac:dyDescent="0.25">
      <c r="A141" s="964"/>
    </row>
    <row r="142" spans="1:1" x14ac:dyDescent="0.25">
      <c r="A142" s="964"/>
    </row>
    <row r="143" spans="1:1" x14ac:dyDescent="0.25">
      <c r="A143" s="964"/>
    </row>
    <row r="144" spans="1:1" x14ac:dyDescent="0.25">
      <c r="A144" s="964"/>
    </row>
    <row r="145" spans="1:1" x14ac:dyDescent="0.25">
      <c r="A145" s="964"/>
    </row>
    <row r="146" spans="1:1" x14ac:dyDescent="0.25">
      <c r="A146" s="964"/>
    </row>
    <row r="147" spans="1:1" x14ac:dyDescent="0.25">
      <c r="A147" s="964"/>
    </row>
    <row r="148" spans="1:1" x14ac:dyDescent="0.25">
      <c r="A148" s="964"/>
    </row>
    <row r="149" spans="1:1" x14ac:dyDescent="0.25">
      <c r="A149" s="964"/>
    </row>
    <row r="150" spans="1:1" x14ac:dyDescent="0.25">
      <c r="A150" s="964"/>
    </row>
    <row r="151" spans="1:1" x14ac:dyDescent="0.25">
      <c r="A151" s="964"/>
    </row>
  </sheetData>
  <autoFilter ref="G1:G151"/>
  <mergeCells count="13">
    <mergeCell ref="A44:V44"/>
    <mergeCell ref="A36:A37"/>
    <mergeCell ref="A16:A17"/>
    <mergeCell ref="M43:N43"/>
    <mergeCell ref="A1:X6"/>
    <mergeCell ref="A7:I7"/>
    <mergeCell ref="L7:X7"/>
    <mergeCell ref="A8:R8"/>
    <mergeCell ref="A10:A11"/>
    <mergeCell ref="A13:A14"/>
    <mergeCell ref="A19:A20"/>
    <mergeCell ref="A23:A24"/>
    <mergeCell ref="A31:A33"/>
  </mergeCells>
  <conditionalFormatting sqref="Q9">
    <cfRule type="cellIs" dxfId="446" priority="47" stopIfTrue="1" operator="between">
      <formula>0.9</formula>
      <formula>1</formula>
    </cfRule>
    <cfRule type="cellIs" dxfId="445" priority="48" stopIfTrue="1" operator="between">
      <formula>0.5</formula>
      <formula>0.89</formula>
    </cfRule>
    <cfRule type="cellIs" dxfId="444" priority="49" stopIfTrue="1" operator="between">
      <formula>0.2</formula>
      <formula>0.49</formula>
    </cfRule>
    <cfRule type="cellIs" dxfId="443" priority="50" stopIfTrue="1" operator="between">
      <formula>0</formula>
      <formula>0.19</formula>
    </cfRule>
  </conditionalFormatting>
  <conditionalFormatting sqref="Q43">
    <cfRule type="cellIs" dxfId="442" priority="42" operator="between">
      <formula>1</formula>
      <formula>0.9</formula>
    </cfRule>
  </conditionalFormatting>
  <conditionalFormatting sqref="Q43">
    <cfRule type="cellIs" dxfId="441" priority="39" operator="between">
      <formula>0.19</formula>
      <formula>0</formula>
    </cfRule>
    <cfRule type="cellIs" dxfId="440" priority="40" operator="between">
      <formula>0.49</formula>
      <formula>0.2</formula>
    </cfRule>
    <cfRule type="cellIs" dxfId="439" priority="41" operator="between">
      <formula>0.89</formula>
      <formula>0.5</formula>
    </cfRule>
  </conditionalFormatting>
  <conditionalFormatting sqref="O45:O69">
    <cfRule type="containsText" dxfId="438" priority="35" operator="containsText" text="Alerta">
      <formula>NOT(ISERROR(SEARCH("Alerta",O45)))</formula>
    </cfRule>
    <cfRule type="containsText" dxfId="437" priority="36" operator="containsText" text="En tiempo">
      <formula>NOT(ISERROR(SEARCH("En tiempo",O45)))</formula>
    </cfRule>
  </conditionalFormatting>
  <conditionalFormatting sqref="Q10:Q42">
    <cfRule type="cellIs" dxfId="436" priority="29" operator="between">
      <formula>0.19</formula>
      <formula>0</formula>
    </cfRule>
    <cfRule type="cellIs" dxfId="435" priority="30" operator="between">
      <formula>0.49</formula>
      <formula>0.2</formula>
    </cfRule>
    <cfRule type="cellIs" dxfId="434" priority="31" operator="between">
      <formula>0.89</formula>
      <formula>0.5</formula>
    </cfRule>
  </conditionalFormatting>
  <conditionalFormatting sqref="Q10:Q42">
    <cfRule type="cellIs" dxfId="433" priority="32" operator="between">
      <formula>1</formula>
      <formula>0.9</formula>
    </cfRule>
  </conditionalFormatting>
  <conditionalFormatting sqref="O10:O42">
    <cfRule type="containsText" dxfId="432" priority="27" operator="containsText" text="Alerta">
      <formula>NOT(ISERROR(SEARCH("Alerta",O10)))</formula>
    </cfRule>
    <cfRule type="containsText" dxfId="431" priority="28" operator="containsText" text="En tiempo">
      <formula>NOT(ISERROR(SEARCH("En tiempo",O10)))</formula>
    </cfRule>
  </conditionalFormatting>
  <conditionalFormatting sqref="Q45:Q69">
    <cfRule type="cellIs" dxfId="430" priority="21" operator="between">
      <formula>0.19</formula>
      <formula>0</formula>
    </cfRule>
    <cfRule type="cellIs" dxfId="429" priority="22" operator="between">
      <formula>0.49</formula>
      <formula>0.2</formula>
    </cfRule>
    <cfRule type="cellIs" dxfId="428" priority="23" operator="between">
      <formula>0.89</formula>
      <formula>0.5</formula>
    </cfRule>
  </conditionalFormatting>
  <conditionalFormatting sqref="Q45:Q69">
    <cfRule type="cellIs" dxfId="427" priority="24" operator="between">
      <formula>1</formula>
      <formula>0.9</formula>
    </cfRule>
  </conditionalFormatting>
  <conditionalFormatting sqref="U45:U69">
    <cfRule type="containsText" dxfId="426" priority="19" operator="containsText" text="Incumple">
      <formula>NOT(ISERROR(SEARCH("Incumple",U45)))</formula>
    </cfRule>
    <cfRule type="containsText" dxfId="425" priority="20" operator="containsText" text="Cumple">
      <formula>NOT(ISERROR(SEARCH("Cumple",U45)))</formula>
    </cfRule>
  </conditionalFormatting>
  <conditionalFormatting sqref="U10">
    <cfRule type="containsText" dxfId="424" priority="15" operator="containsText" text="Incumple">
      <formula>NOT(ISERROR(SEARCH("Incumple",U10)))</formula>
    </cfRule>
    <cfRule type="containsText" dxfId="423" priority="16" operator="containsText" text="Cumple">
      <formula>NOT(ISERROR(SEARCH("Cumple",U10)))</formula>
    </cfRule>
  </conditionalFormatting>
  <conditionalFormatting sqref="U11:U42">
    <cfRule type="containsText" dxfId="422" priority="13" operator="containsText" text="Incumple">
      <formula>NOT(ISERROR(SEARCH("Incumple",U11)))</formula>
    </cfRule>
    <cfRule type="containsText" dxfId="421" priority="14" operator="containsText" text="Cumple">
      <formula>NOT(ISERROR(SEARCH("Cumple",U11)))</formula>
    </cfRule>
  </conditionalFormatting>
  <conditionalFormatting sqref="Q70">
    <cfRule type="cellIs" dxfId="420" priority="12" operator="between">
      <formula>1</formula>
      <formula>0.9</formula>
    </cfRule>
  </conditionalFormatting>
  <conditionalFormatting sqref="Q70">
    <cfRule type="cellIs" dxfId="419" priority="9" operator="between">
      <formula>0.19</formula>
      <formula>0</formula>
    </cfRule>
    <cfRule type="cellIs" dxfId="418" priority="10" operator="between">
      <formula>0.49</formula>
      <formula>0.2</formula>
    </cfRule>
    <cfRule type="cellIs" dxfId="417" priority="11" operator="between">
      <formula>0.89</formula>
      <formula>0.5</formula>
    </cfRule>
  </conditionalFormatting>
  <conditionalFormatting sqref="U43">
    <cfRule type="cellIs" dxfId="416" priority="8" operator="between">
      <formula>1</formula>
      <formula>0.9</formula>
    </cfRule>
  </conditionalFormatting>
  <conditionalFormatting sqref="U43">
    <cfRule type="cellIs" dxfId="415" priority="5" operator="between">
      <formula>0.19</formula>
      <formula>0</formula>
    </cfRule>
    <cfRule type="cellIs" dxfId="414" priority="6" operator="between">
      <formula>0.49</formula>
      <formula>0.2</formula>
    </cfRule>
    <cfRule type="cellIs" dxfId="413" priority="7" operator="between">
      <formula>0.89</formula>
      <formula>0.5</formula>
    </cfRule>
  </conditionalFormatting>
  <conditionalFormatting sqref="U70">
    <cfRule type="cellIs" dxfId="412" priority="4" operator="between">
      <formula>1</formula>
      <formula>0.9</formula>
    </cfRule>
  </conditionalFormatting>
  <conditionalFormatting sqref="U70">
    <cfRule type="cellIs" dxfId="411" priority="1" operator="between">
      <formula>0.19</formula>
      <formula>0</formula>
    </cfRule>
    <cfRule type="cellIs" dxfId="410" priority="2" operator="between">
      <formula>0.49</formula>
      <formula>0.2</formula>
    </cfRule>
    <cfRule type="cellIs" dxfId="409" priority="3" operator="between">
      <formula>0.89</formula>
      <formula>0.5</formula>
    </cfRule>
  </conditionalFormatting>
  <dataValidations count="10">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11 H38:H40 H4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11:G13 G26:G28 G16:G20 G22:G23 G36:G40 G45">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11 E45">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11 D45">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V11 V38:V40">
      <formula1>0</formula1>
      <formula2>390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11 P38:P4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5">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5">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5">
      <formula1>0</formula1>
      <formula2>390</formula2>
    </dataValidation>
  </dataValidation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61"/>
  <sheetViews>
    <sheetView topLeftCell="L1" zoomScale="48" zoomScaleNormal="48" workbookViewId="0">
      <pane ySplit="8" topLeftCell="A53" activePane="bottomLeft" state="frozen"/>
      <selection activeCell="A10" sqref="A10"/>
      <selection pane="bottomLeft" activeCell="S56" sqref="S56"/>
    </sheetView>
  </sheetViews>
  <sheetFormatPr baseColWidth="10" defaultColWidth="17.5703125" defaultRowHeight="15.75" x14ac:dyDescent="0.2"/>
  <cols>
    <col min="1" max="1" width="4" style="1470" customWidth="1"/>
    <col min="2" max="2" width="12.28515625" style="1515" customWidth="1"/>
    <col min="3" max="3" width="31" style="1515" customWidth="1"/>
    <col min="4" max="4" width="35" style="1515" customWidth="1"/>
    <col min="5" max="5" width="24.140625" style="1515" customWidth="1"/>
    <col min="6" max="6" width="25.28515625" style="1515" customWidth="1"/>
    <col min="7" max="7" width="25.85546875" style="1515" customWidth="1"/>
    <col min="8" max="8" width="25.28515625" style="1470" customWidth="1"/>
    <col min="9" max="9" width="19.42578125" style="1470" customWidth="1"/>
    <col min="10" max="10" width="22.140625" style="1470" customWidth="1"/>
    <col min="11" max="11" width="25" style="1470" customWidth="1"/>
    <col min="12" max="12" width="19.42578125" style="1470" customWidth="1"/>
    <col min="13" max="13" width="18.140625" style="1470" customWidth="1"/>
    <col min="14" max="14" width="16" style="1470" customWidth="1"/>
    <col min="15" max="15" width="20.5703125" style="1470" customWidth="1"/>
    <col min="16" max="16" width="14" style="1470" customWidth="1"/>
    <col min="17" max="17" width="36.42578125" style="1470" customWidth="1"/>
    <col min="18" max="18" width="19" style="1470" customWidth="1"/>
    <col min="19" max="19" width="20.42578125" style="1470" customWidth="1"/>
    <col min="20" max="20" width="41.140625" style="1470" customWidth="1"/>
    <col min="21" max="21" width="84.140625" style="1470" customWidth="1"/>
    <col min="22" max="22" width="47.5703125" style="1470" customWidth="1"/>
    <col min="23" max="24" width="17.5703125" style="1470" customWidth="1"/>
    <col min="25" max="25" width="20.7109375" style="1470" customWidth="1"/>
    <col min="26" max="16384" width="17.5703125" style="1470"/>
  </cols>
  <sheetData>
    <row r="1" spans="1:22" ht="15.75" customHeight="1" x14ac:dyDescent="0.2">
      <c r="B1" s="2174" t="s">
        <v>2608</v>
      </c>
      <c r="C1" s="2175"/>
      <c r="D1" s="2175"/>
      <c r="E1" s="2175"/>
      <c r="F1" s="2175"/>
      <c r="G1" s="2175"/>
      <c r="H1" s="2175"/>
      <c r="I1" s="2175"/>
      <c r="J1" s="2175"/>
      <c r="K1" s="2175"/>
      <c r="L1" s="2175"/>
      <c r="M1" s="2175"/>
      <c r="N1" s="2175"/>
      <c r="O1" s="2175"/>
      <c r="P1" s="2175"/>
      <c r="Q1" s="2175"/>
      <c r="R1" s="2175"/>
      <c r="S1" s="2175"/>
      <c r="T1" s="2175"/>
      <c r="U1" s="2175"/>
      <c r="V1" s="2175"/>
    </row>
    <row r="2" spans="1:22" ht="15.75" customHeight="1" x14ac:dyDescent="0.2">
      <c r="B2" s="2174"/>
      <c r="C2" s="2175"/>
      <c r="D2" s="2175"/>
      <c r="E2" s="2175"/>
      <c r="F2" s="2175"/>
      <c r="G2" s="2175"/>
      <c r="H2" s="2175"/>
      <c r="I2" s="2175"/>
      <c r="J2" s="2175"/>
      <c r="K2" s="2175"/>
      <c r="L2" s="2175"/>
      <c r="M2" s="2175"/>
      <c r="N2" s="2175"/>
      <c r="O2" s="2175"/>
      <c r="P2" s="2175"/>
      <c r="Q2" s="2175"/>
      <c r="R2" s="2175"/>
      <c r="S2" s="2175"/>
      <c r="T2" s="2175"/>
      <c r="U2" s="2175"/>
      <c r="V2" s="2175"/>
    </row>
    <row r="3" spans="1:22" ht="15.75" customHeight="1" x14ac:dyDescent="0.2">
      <c r="B3" s="2174"/>
      <c r="C3" s="2175"/>
      <c r="D3" s="2175"/>
      <c r="E3" s="2175"/>
      <c r="F3" s="2175"/>
      <c r="G3" s="2175"/>
      <c r="H3" s="2175"/>
      <c r="I3" s="2175"/>
      <c r="J3" s="2175"/>
      <c r="K3" s="2175"/>
      <c r="L3" s="2175"/>
      <c r="M3" s="2175"/>
      <c r="N3" s="2175"/>
      <c r="O3" s="2175"/>
      <c r="P3" s="2175"/>
      <c r="Q3" s="2175"/>
      <c r="R3" s="2175"/>
      <c r="S3" s="2175"/>
      <c r="T3" s="2175"/>
      <c r="U3" s="2175"/>
      <c r="V3" s="2175"/>
    </row>
    <row r="4" spans="1:22" ht="15.75" customHeight="1" x14ac:dyDescent="0.2">
      <c r="B4" s="2174"/>
      <c r="C4" s="2175"/>
      <c r="D4" s="2175"/>
      <c r="E4" s="2175"/>
      <c r="F4" s="2175"/>
      <c r="G4" s="2175"/>
      <c r="H4" s="2175"/>
      <c r="I4" s="2175"/>
      <c r="J4" s="2175"/>
      <c r="K4" s="2175"/>
      <c r="L4" s="2175"/>
      <c r="M4" s="2175"/>
      <c r="N4" s="2175"/>
      <c r="O4" s="2175"/>
      <c r="P4" s="2175"/>
      <c r="Q4" s="2175"/>
      <c r="R4" s="2175"/>
      <c r="S4" s="2175"/>
      <c r="T4" s="2175"/>
      <c r="U4" s="2175"/>
      <c r="V4" s="2175"/>
    </row>
    <row r="5" spans="1:22" ht="19.5" customHeight="1" x14ac:dyDescent="0.2">
      <c r="B5" s="2176" t="s">
        <v>69</v>
      </c>
      <c r="C5" s="2176"/>
      <c r="D5" s="2176"/>
      <c r="E5" s="2176"/>
      <c r="F5" s="2176"/>
      <c r="G5" s="1471" t="s">
        <v>68</v>
      </c>
      <c r="H5" s="1471">
        <v>1</v>
      </c>
      <c r="I5" s="2176" t="s">
        <v>1374</v>
      </c>
      <c r="J5" s="2176"/>
      <c r="K5" s="2176"/>
      <c r="L5" s="2176"/>
      <c r="M5" s="2176"/>
      <c r="N5" s="2176"/>
      <c r="O5" s="2176"/>
      <c r="P5" s="2176"/>
      <c r="Q5" s="2176"/>
      <c r="R5" s="2176"/>
      <c r="S5" s="2176"/>
      <c r="T5" s="2176"/>
      <c r="U5" s="2176"/>
      <c r="V5" s="2176"/>
    </row>
    <row r="6" spans="1:22" ht="19.5" customHeight="1" x14ac:dyDescent="0.2">
      <c r="A6" s="2177" t="s">
        <v>66</v>
      </c>
      <c r="B6" s="2178"/>
      <c r="C6" s="2178"/>
      <c r="D6" s="2178"/>
      <c r="E6" s="2178"/>
      <c r="F6" s="2178"/>
      <c r="G6" s="2178"/>
      <c r="H6" s="2178"/>
      <c r="I6" s="2178"/>
      <c r="J6" s="2178"/>
      <c r="K6" s="2178"/>
      <c r="L6" s="2178"/>
      <c r="M6" s="2178"/>
      <c r="N6" s="2178"/>
      <c r="O6" s="2178"/>
      <c r="P6" s="2178"/>
      <c r="Q6" s="2178"/>
      <c r="R6" s="2178"/>
      <c r="S6" s="2178"/>
      <c r="T6" s="2178"/>
      <c r="U6" s="2179"/>
      <c r="V6" s="1471"/>
    </row>
    <row r="7" spans="1:22" ht="15.75" customHeight="1" x14ac:dyDescent="0.2">
      <c r="A7" s="2180" t="s">
        <v>65</v>
      </c>
      <c r="B7" s="2181"/>
      <c r="C7" s="1472" t="s">
        <v>1244</v>
      </c>
      <c r="D7" s="2180" t="s">
        <v>63</v>
      </c>
      <c r="E7" s="2181"/>
      <c r="F7" s="1472" t="s">
        <v>1243</v>
      </c>
      <c r="G7" s="2180" t="s">
        <v>2</v>
      </c>
      <c r="H7" s="2181"/>
      <c r="I7" s="2182" t="s">
        <v>1842</v>
      </c>
      <c r="J7" s="2183"/>
      <c r="K7" s="1473"/>
      <c r="L7" s="1473"/>
      <c r="M7" s="1473"/>
      <c r="N7" s="1473"/>
      <c r="O7" s="1473"/>
      <c r="P7" s="1473"/>
      <c r="Q7" s="1473"/>
      <c r="R7" s="1473"/>
      <c r="S7" s="1473"/>
      <c r="T7" s="1473"/>
      <c r="U7" s="1474"/>
      <c r="V7" s="1475"/>
    </row>
    <row r="8" spans="1:22" ht="39.75" customHeight="1" x14ac:dyDescent="0.2">
      <c r="B8" s="1476" t="s">
        <v>60</v>
      </c>
      <c r="C8" s="1476" t="s">
        <v>70</v>
      </c>
      <c r="D8" s="1476" t="s">
        <v>59</v>
      </c>
      <c r="E8" s="1476" t="s">
        <v>58</v>
      </c>
      <c r="F8" s="1476" t="s">
        <v>57</v>
      </c>
      <c r="G8" s="1476" t="s">
        <v>56</v>
      </c>
      <c r="H8" s="1476" t="s">
        <v>1375</v>
      </c>
      <c r="I8" s="1476" t="s">
        <v>55</v>
      </c>
      <c r="J8" s="1476" t="s">
        <v>54</v>
      </c>
      <c r="K8" s="1476" t="s">
        <v>53</v>
      </c>
      <c r="L8" s="1476" t="s">
        <v>52</v>
      </c>
      <c r="M8" s="1476" t="s">
        <v>51</v>
      </c>
      <c r="N8" s="1476" t="s">
        <v>50</v>
      </c>
      <c r="O8" s="1476" t="s">
        <v>49</v>
      </c>
      <c r="P8" s="1476" t="s">
        <v>48</v>
      </c>
      <c r="Q8" s="1476" t="s">
        <v>47</v>
      </c>
      <c r="R8" s="1476" t="s">
        <v>46</v>
      </c>
      <c r="S8" s="575" t="s">
        <v>45</v>
      </c>
      <c r="T8" s="575" t="s">
        <v>44</v>
      </c>
      <c r="U8" s="575" t="s">
        <v>43</v>
      </c>
      <c r="V8" s="657" t="s">
        <v>42</v>
      </c>
    </row>
    <row r="9" spans="1:22" ht="171" x14ac:dyDescent="0.2">
      <c r="A9" s="1477">
        <v>1</v>
      </c>
      <c r="B9" s="1360" t="s">
        <v>1261</v>
      </c>
      <c r="C9" s="1360" t="s">
        <v>29</v>
      </c>
      <c r="D9" s="1360" t="s">
        <v>2402</v>
      </c>
      <c r="E9" s="2264" t="s">
        <v>2403</v>
      </c>
      <c r="F9" s="2264" t="s">
        <v>2404</v>
      </c>
      <c r="G9" s="2264" t="s">
        <v>2405</v>
      </c>
      <c r="H9" s="2264" t="s">
        <v>2406</v>
      </c>
      <c r="I9" s="2264">
        <v>2</v>
      </c>
      <c r="J9" s="2354">
        <v>43952</v>
      </c>
      <c r="K9" s="2354">
        <v>44377</v>
      </c>
      <c r="L9" s="2351">
        <f t="shared" ref="L9:L23" si="0">(+K9-J9)/7</f>
        <v>60.714285714285715</v>
      </c>
      <c r="M9" s="2320">
        <v>44169</v>
      </c>
      <c r="N9" s="2333">
        <f t="shared" ref="N9" si="1">(M9-J9)/7-L9</f>
        <v>-29.714285714285715</v>
      </c>
      <c r="O9" s="2336" t="str">
        <f t="shared" ref="O9" ca="1" si="2">IF((K9-TODAY())/7&gt;=L9/4,"En tiempo","Alerta")</f>
        <v>En tiempo</v>
      </c>
      <c r="P9" s="2329">
        <v>0.6</v>
      </c>
      <c r="Q9" s="2339">
        <f t="shared" ref="Q9:Q23" si="3">IF(P9/I9=1,1,+P9/I9)</f>
        <v>0.3</v>
      </c>
      <c r="R9" s="2320"/>
      <c r="S9" s="2342" t="str">
        <f t="shared" ref="S9:S23" si="4">IF(R9&lt;=K9,"Cumple","Incumple")</f>
        <v>Cumple</v>
      </c>
      <c r="T9" s="2323" t="s">
        <v>2994</v>
      </c>
      <c r="U9" s="2326"/>
      <c r="V9" s="2329"/>
    </row>
    <row r="10" spans="1:22" ht="154.5" customHeight="1" x14ac:dyDescent="0.2">
      <c r="A10" s="1477">
        <v>2</v>
      </c>
      <c r="B10" s="1360" t="s">
        <v>1261</v>
      </c>
      <c r="C10" s="1360" t="s">
        <v>29</v>
      </c>
      <c r="D10" s="1360" t="s">
        <v>2407</v>
      </c>
      <c r="E10" s="2265"/>
      <c r="F10" s="2265"/>
      <c r="G10" s="2265"/>
      <c r="H10" s="2265"/>
      <c r="I10" s="2265"/>
      <c r="J10" s="2265"/>
      <c r="K10" s="2265"/>
      <c r="L10" s="2353">
        <f t="shared" si="0"/>
        <v>0</v>
      </c>
      <c r="M10" s="2322"/>
      <c r="N10" s="2335"/>
      <c r="O10" s="2338"/>
      <c r="P10" s="2331"/>
      <c r="Q10" s="2341" t="e">
        <f t="shared" si="3"/>
        <v>#DIV/0!</v>
      </c>
      <c r="R10" s="2322"/>
      <c r="S10" s="2344" t="str">
        <f t="shared" si="4"/>
        <v>Cumple</v>
      </c>
      <c r="T10" s="2325"/>
      <c r="U10" s="2328"/>
      <c r="V10" s="2331"/>
    </row>
    <row r="11" spans="1:22" ht="92.25" customHeight="1" x14ac:dyDescent="0.2">
      <c r="A11" s="1477">
        <v>3</v>
      </c>
      <c r="B11" s="1360" t="s">
        <v>1261</v>
      </c>
      <c r="C11" s="1360" t="s">
        <v>29</v>
      </c>
      <c r="D11" s="1360" t="s">
        <v>2408</v>
      </c>
      <c r="E11" s="1360" t="s">
        <v>2409</v>
      </c>
      <c r="F11" s="1360" t="s">
        <v>2410</v>
      </c>
      <c r="G11" s="1360" t="s">
        <v>2411</v>
      </c>
      <c r="H11" s="1360" t="s">
        <v>2604</v>
      </c>
      <c r="I11" s="1360">
        <v>1</v>
      </c>
      <c r="J11" s="1009">
        <v>43922</v>
      </c>
      <c r="K11" s="1009">
        <v>44377</v>
      </c>
      <c r="L11" s="1481">
        <f t="shared" si="0"/>
        <v>65</v>
      </c>
      <c r="M11" s="1482">
        <v>44169</v>
      </c>
      <c r="N11" s="1483">
        <f t="shared" ref="N11:N23" si="5">(M11-J11)/7-L11</f>
        <v>-29.714285714285715</v>
      </c>
      <c r="O11" s="1484" t="str">
        <f t="shared" ref="O11:O23" ca="1" si="6">IF((K11-TODAY())/7&gt;=L11/4,"En tiempo","Alerta")</f>
        <v>En tiempo</v>
      </c>
      <c r="P11" s="1485"/>
      <c r="Q11" s="1486">
        <f t="shared" si="3"/>
        <v>0</v>
      </c>
      <c r="R11" s="1482"/>
      <c r="S11" s="1487" t="str">
        <f t="shared" si="4"/>
        <v>Cumple</v>
      </c>
      <c r="T11" s="1516"/>
      <c r="U11" s="1489"/>
      <c r="V11" s="1485"/>
    </row>
    <row r="12" spans="1:22" ht="79.5" customHeight="1" x14ac:dyDescent="0.2">
      <c r="A12" s="1477">
        <v>4</v>
      </c>
      <c r="B12" s="1360" t="s">
        <v>1261</v>
      </c>
      <c r="C12" s="1360" t="s">
        <v>29</v>
      </c>
      <c r="D12" s="1360" t="s">
        <v>2412</v>
      </c>
      <c r="E12" s="1360" t="s">
        <v>2413</v>
      </c>
      <c r="F12" s="1360" t="s">
        <v>2605</v>
      </c>
      <c r="G12" s="1360" t="s">
        <v>2414</v>
      </c>
      <c r="H12" s="1360" t="s">
        <v>1598</v>
      </c>
      <c r="I12" s="1360">
        <v>1</v>
      </c>
      <c r="J12" s="1009">
        <v>43952</v>
      </c>
      <c r="K12" s="1009">
        <v>44348</v>
      </c>
      <c r="L12" s="1481">
        <f t="shared" si="0"/>
        <v>56.571428571428569</v>
      </c>
      <c r="M12" s="1482">
        <v>44169</v>
      </c>
      <c r="N12" s="1483">
        <f t="shared" si="5"/>
        <v>-25.571428571428569</v>
      </c>
      <c r="O12" s="1484" t="str">
        <f t="shared" ca="1" si="6"/>
        <v>En tiempo</v>
      </c>
      <c r="P12" s="1485"/>
      <c r="Q12" s="1486">
        <f t="shared" si="3"/>
        <v>0</v>
      </c>
      <c r="R12" s="1482"/>
      <c r="S12" s="1487" t="str">
        <f t="shared" si="4"/>
        <v>Cumple</v>
      </c>
      <c r="T12" s="1516"/>
      <c r="U12" s="1489"/>
      <c r="V12" s="1485"/>
    </row>
    <row r="13" spans="1:22" ht="79.5" customHeight="1" x14ac:dyDescent="0.2">
      <c r="A13" s="1477">
        <v>5</v>
      </c>
      <c r="B13" s="1360" t="s">
        <v>1261</v>
      </c>
      <c r="C13" s="1360" t="s">
        <v>29</v>
      </c>
      <c r="D13" s="1360" t="s">
        <v>2415</v>
      </c>
      <c r="E13" s="1360" t="s">
        <v>2416</v>
      </c>
      <c r="F13" s="1360" t="s">
        <v>2417</v>
      </c>
      <c r="G13" s="1360" t="s">
        <v>2418</v>
      </c>
      <c r="H13" s="1360" t="s">
        <v>1671</v>
      </c>
      <c r="I13" s="1360">
        <v>15</v>
      </c>
      <c r="J13" s="1009">
        <v>43952</v>
      </c>
      <c r="K13" s="1009">
        <v>44377</v>
      </c>
      <c r="L13" s="1481">
        <f t="shared" si="0"/>
        <v>60.714285714285715</v>
      </c>
      <c r="M13" s="1482">
        <v>44169</v>
      </c>
      <c r="N13" s="1483">
        <f t="shared" si="5"/>
        <v>-29.714285714285715</v>
      </c>
      <c r="O13" s="1484" t="str">
        <f t="shared" ca="1" si="6"/>
        <v>En tiempo</v>
      </c>
      <c r="P13" s="1485">
        <v>12</v>
      </c>
      <c r="Q13" s="1486">
        <f t="shared" si="3"/>
        <v>0.8</v>
      </c>
      <c r="R13" s="1482"/>
      <c r="S13" s="1487" t="str">
        <f t="shared" si="4"/>
        <v>Cumple</v>
      </c>
      <c r="T13" s="1516" t="s">
        <v>2995</v>
      </c>
      <c r="U13" s="1517" t="s">
        <v>2996</v>
      </c>
      <c r="V13" s="1485"/>
    </row>
    <row r="14" spans="1:22" ht="79.5" customHeight="1" x14ac:dyDescent="0.2">
      <c r="A14" s="1477">
        <v>6</v>
      </c>
      <c r="B14" s="1360" t="s">
        <v>1261</v>
      </c>
      <c r="C14" s="1360" t="s">
        <v>29</v>
      </c>
      <c r="D14" s="1360" t="s">
        <v>2419</v>
      </c>
      <c r="E14" s="1360" t="s">
        <v>2420</v>
      </c>
      <c r="F14" s="1360" t="s">
        <v>2421</v>
      </c>
      <c r="G14" s="1360" t="s">
        <v>2422</v>
      </c>
      <c r="H14" s="1360" t="s">
        <v>2423</v>
      </c>
      <c r="I14" s="1360">
        <v>1</v>
      </c>
      <c r="J14" s="1009">
        <v>43784</v>
      </c>
      <c r="K14" s="1009">
        <v>44270</v>
      </c>
      <c r="L14" s="1481">
        <f t="shared" si="0"/>
        <v>69.428571428571431</v>
      </c>
      <c r="M14" s="1482">
        <v>44169</v>
      </c>
      <c r="N14" s="1483">
        <f t="shared" si="5"/>
        <v>-14.428571428571431</v>
      </c>
      <c r="O14" s="1484" t="str">
        <f t="shared" ca="1" si="6"/>
        <v>Alerta</v>
      </c>
      <c r="P14" s="1485">
        <v>0.3</v>
      </c>
      <c r="Q14" s="1486">
        <f t="shared" si="3"/>
        <v>0.3</v>
      </c>
      <c r="R14" s="1482"/>
      <c r="S14" s="1487" t="str">
        <f t="shared" si="4"/>
        <v>Cumple</v>
      </c>
      <c r="T14" s="1518" t="s">
        <v>2997</v>
      </c>
      <c r="U14" s="1517" t="s">
        <v>2998</v>
      </c>
      <c r="V14" s="1485"/>
    </row>
    <row r="15" spans="1:22" ht="79.5" customHeight="1" x14ac:dyDescent="0.2">
      <c r="A15" s="1477">
        <v>7</v>
      </c>
      <c r="B15" s="1360" t="s">
        <v>1261</v>
      </c>
      <c r="C15" s="1360" t="s">
        <v>29</v>
      </c>
      <c r="D15" s="1360" t="s">
        <v>2424</v>
      </c>
      <c r="E15" s="1360" t="s">
        <v>2425</v>
      </c>
      <c r="F15" s="1360" t="s">
        <v>2421</v>
      </c>
      <c r="G15" s="1360" t="s">
        <v>2426</v>
      </c>
      <c r="H15" s="1360" t="s">
        <v>2328</v>
      </c>
      <c r="I15" s="1360">
        <v>1</v>
      </c>
      <c r="J15" s="1009">
        <v>43922</v>
      </c>
      <c r="K15" s="1009">
        <v>44166</v>
      </c>
      <c r="L15" s="1481">
        <f t="shared" si="0"/>
        <v>34.857142857142854</v>
      </c>
      <c r="M15" s="1482">
        <v>44169</v>
      </c>
      <c r="N15" s="1483">
        <f t="shared" si="5"/>
        <v>0.4285714285714306</v>
      </c>
      <c r="O15" s="1484" t="str">
        <f t="shared" ca="1" si="6"/>
        <v>Alerta</v>
      </c>
      <c r="P15" s="1485"/>
      <c r="Q15" s="1486">
        <f t="shared" si="3"/>
        <v>0</v>
      </c>
      <c r="R15" s="1482"/>
      <c r="S15" s="1487" t="str">
        <f t="shared" si="4"/>
        <v>Cumple</v>
      </c>
      <c r="T15" s="1516"/>
      <c r="U15" s="1489"/>
      <c r="V15" s="1485"/>
    </row>
    <row r="16" spans="1:22" ht="79.5" customHeight="1" x14ac:dyDescent="0.2">
      <c r="A16" s="1477">
        <v>8</v>
      </c>
      <c r="B16" s="1360" t="s">
        <v>1261</v>
      </c>
      <c r="C16" s="1360" t="s">
        <v>29</v>
      </c>
      <c r="D16" s="1360" t="s">
        <v>2427</v>
      </c>
      <c r="E16" s="1360" t="s">
        <v>2428</v>
      </c>
      <c r="F16" s="1360" t="s">
        <v>2429</v>
      </c>
      <c r="G16" s="1360" t="s">
        <v>2606</v>
      </c>
      <c r="H16" s="1360" t="s">
        <v>2430</v>
      </c>
      <c r="I16" s="1360">
        <v>1</v>
      </c>
      <c r="J16" s="1009">
        <v>43845</v>
      </c>
      <c r="K16" s="1009">
        <v>44166</v>
      </c>
      <c r="L16" s="1481">
        <f t="shared" si="0"/>
        <v>45.857142857142854</v>
      </c>
      <c r="M16" s="1482">
        <v>44169</v>
      </c>
      <c r="N16" s="1483">
        <f t="shared" si="5"/>
        <v>0.4285714285714306</v>
      </c>
      <c r="O16" s="1484" t="str">
        <f t="shared" ca="1" si="6"/>
        <v>Alerta</v>
      </c>
      <c r="P16" s="1485">
        <v>0.8</v>
      </c>
      <c r="Q16" s="1486">
        <f t="shared" si="3"/>
        <v>0.8</v>
      </c>
      <c r="R16" s="1482"/>
      <c r="S16" s="1487" t="str">
        <f t="shared" si="4"/>
        <v>Cumple</v>
      </c>
      <c r="T16" s="1518" t="s">
        <v>2999</v>
      </c>
      <c r="U16" s="1517" t="s">
        <v>3000</v>
      </c>
      <c r="V16" s="1485"/>
    </row>
    <row r="17" spans="1:22" ht="79.5" customHeight="1" x14ac:dyDescent="0.2">
      <c r="A17" s="1477">
        <v>9</v>
      </c>
      <c r="B17" s="1360" t="s">
        <v>1261</v>
      </c>
      <c r="C17" s="1360" t="s">
        <v>29</v>
      </c>
      <c r="D17" s="1360" t="s">
        <v>2431</v>
      </c>
      <c r="E17" s="1360" t="s">
        <v>2432</v>
      </c>
      <c r="F17" s="1360" t="s">
        <v>2433</v>
      </c>
      <c r="G17" s="1360" t="s">
        <v>2434</v>
      </c>
      <c r="H17" s="1360" t="s">
        <v>2435</v>
      </c>
      <c r="I17" s="1360">
        <v>2</v>
      </c>
      <c r="J17" s="1009">
        <v>43845</v>
      </c>
      <c r="K17" s="1009">
        <v>44166</v>
      </c>
      <c r="L17" s="1481">
        <f t="shared" si="0"/>
        <v>45.857142857142854</v>
      </c>
      <c r="M17" s="1482">
        <v>44169</v>
      </c>
      <c r="N17" s="1483">
        <f t="shared" si="5"/>
        <v>0.4285714285714306</v>
      </c>
      <c r="O17" s="1484" t="str">
        <f t="shared" ca="1" si="6"/>
        <v>Alerta</v>
      </c>
      <c r="P17" s="1485"/>
      <c r="Q17" s="1486">
        <f t="shared" si="3"/>
        <v>0</v>
      </c>
      <c r="R17" s="1482"/>
      <c r="S17" s="1487" t="str">
        <f t="shared" si="4"/>
        <v>Cumple</v>
      </c>
      <c r="T17" s="1516"/>
      <c r="U17" s="1489"/>
      <c r="V17" s="1485"/>
    </row>
    <row r="18" spans="1:22" ht="79.5" customHeight="1" x14ac:dyDescent="0.2">
      <c r="A18" s="1477">
        <v>10</v>
      </c>
      <c r="B18" s="1360" t="s">
        <v>1261</v>
      </c>
      <c r="C18" s="1360" t="s">
        <v>29</v>
      </c>
      <c r="D18" s="1360" t="s">
        <v>2436</v>
      </c>
      <c r="E18" s="1360" t="s">
        <v>2437</v>
      </c>
      <c r="F18" s="1360" t="s">
        <v>2438</v>
      </c>
      <c r="G18" s="1360" t="s">
        <v>2439</v>
      </c>
      <c r="H18" s="1360" t="s">
        <v>2440</v>
      </c>
      <c r="I18" s="1360">
        <v>1</v>
      </c>
      <c r="J18" s="1009">
        <v>43952</v>
      </c>
      <c r="K18" s="1009">
        <v>44377</v>
      </c>
      <c r="L18" s="1481">
        <f t="shared" si="0"/>
        <v>60.714285714285715</v>
      </c>
      <c r="M18" s="1482">
        <v>44169</v>
      </c>
      <c r="N18" s="1483">
        <f t="shared" si="5"/>
        <v>-29.714285714285715</v>
      </c>
      <c r="O18" s="1484" t="str">
        <f t="shared" ca="1" si="6"/>
        <v>En tiempo</v>
      </c>
      <c r="P18" s="1485"/>
      <c r="Q18" s="1486">
        <f t="shared" si="3"/>
        <v>0</v>
      </c>
      <c r="R18" s="1482"/>
      <c r="S18" s="1487" t="str">
        <f t="shared" si="4"/>
        <v>Cumple</v>
      </c>
      <c r="T18" s="1516"/>
      <c r="U18" s="1489"/>
      <c r="V18" s="1485"/>
    </row>
    <row r="19" spans="1:22" ht="79.5" customHeight="1" x14ac:dyDescent="0.2">
      <c r="A19" s="1477">
        <v>11</v>
      </c>
      <c r="B19" s="1360" t="s">
        <v>1261</v>
      </c>
      <c r="C19" s="1360" t="s">
        <v>29</v>
      </c>
      <c r="D19" s="1360" t="s">
        <v>2441</v>
      </c>
      <c r="E19" s="1360" t="s">
        <v>2442</v>
      </c>
      <c r="F19" s="1360" t="s">
        <v>2443</v>
      </c>
      <c r="G19" s="1360" t="s">
        <v>2444</v>
      </c>
      <c r="H19" s="1360" t="s">
        <v>2445</v>
      </c>
      <c r="I19" s="1360">
        <v>7</v>
      </c>
      <c r="J19" s="1009">
        <v>43952</v>
      </c>
      <c r="K19" s="1009">
        <v>44377</v>
      </c>
      <c r="L19" s="1481">
        <f t="shared" si="0"/>
        <v>60.714285714285715</v>
      </c>
      <c r="M19" s="1482">
        <v>44169</v>
      </c>
      <c r="N19" s="1483">
        <f t="shared" si="5"/>
        <v>-29.714285714285715</v>
      </c>
      <c r="O19" s="1484" t="str">
        <f t="shared" ca="1" si="6"/>
        <v>En tiempo</v>
      </c>
      <c r="P19" s="1485">
        <v>7</v>
      </c>
      <c r="Q19" s="1486">
        <f t="shared" si="3"/>
        <v>1</v>
      </c>
      <c r="R19" s="1482">
        <v>44169</v>
      </c>
      <c r="S19" s="1487" t="str">
        <f t="shared" si="4"/>
        <v>Cumple</v>
      </c>
      <c r="T19" s="1518" t="s">
        <v>3001</v>
      </c>
      <c r="U19" s="1519" t="s">
        <v>3002</v>
      </c>
      <c r="V19" s="1485"/>
    </row>
    <row r="20" spans="1:22" ht="79.5" customHeight="1" x14ac:dyDescent="0.2">
      <c r="A20" s="1477">
        <v>12</v>
      </c>
      <c r="B20" s="1360" t="s">
        <v>1261</v>
      </c>
      <c r="C20" s="1360" t="s">
        <v>29</v>
      </c>
      <c r="D20" s="1360" t="s">
        <v>2446</v>
      </c>
      <c r="E20" s="1360" t="s">
        <v>2447</v>
      </c>
      <c r="F20" s="1360" t="s">
        <v>2448</v>
      </c>
      <c r="G20" s="1360" t="s">
        <v>2449</v>
      </c>
      <c r="H20" s="1360" t="s">
        <v>2450</v>
      </c>
      <c r="I20" s="1360">
        <v>1</v>
      </c>
      <c r="J20" s="1009">
        <v>43971</v>
      </c>
      <c r="K20" s="1009">
        <v>44377</v>
      </c>
      <c r="L20" s="1481">
        <f t="shared" si="0"/>
        <v>58</v>
      </c>
      <c r="M20" s="1482">
        <v>44169</v>
      </c>
      <c r="N20" s="1483">
        <f t="shared" si="5"/>
        <v>-29.714285714285715</v>
      </c>
      <c r="O20" s="1484" t="str">
        <f t="shared" ca="1" si="6"/>
        <v>En tiempo</v>
      </c>
      <c r="P20" s="1485"/>
      <c r="Q20" s="1486">
        <f t="shared" si="3"/>
        <v>0</v>
      </c>
      <c r="R20" s="1482"/>
      <c r="S20" s="1487" t="str">
        <f t="shared" si="4"/>
        <v>Cumple</v>
      </c>
      <c r="T20" s="1516"/>
      <c r="U20" s="1489"/>
      <c r="V20" s="1485"/>
    </row>
    <row r="21" spans="1:22" ht="79.5" customHeight="1" x14ac:dyDescent="0.2">
      <c r="A21" s="1477">
        <v>13</v>
      </c>
      <c r="B21" s="1360" t="s">
        <v>1261</v>
      </c>
      <c r="C21" s="1360" t="s">
        <v>29</v>
      </c>
      <c r="D21" s="1360" t="s">
        <v>2451</v>
      </c>
      <c r="E21" s="1360" t="s">
        <v>2452</v>
      </c>
      <c r="F21" s="1360" t="s">
        <v>2453</v>
      </c>
      <c r="G21" s="1360" t="s">
        <v>2454</v>
      </c>
      <c r="H21" s="1360" t="s">
        <v>2455</v>
      </c>
      <c r="I21" s="1360">
        <v>1</v>
      </c>
      <c r="J21" s="1009">
        <v>43951</v>
      </c>
      <c r="K21" s="1009">
        <v>44377</v>
      </c>
      <c r="L21" s="1481">
        <f t="shared" si="0"/>
        <v>60.857142857142854</v>
      </c>
      <c r="M21" s="1482">
        <v>44169</v>
      </c>
      <c r="N21" s="1483">
        <f t="shared" si="5"/>
        <v>-29.714285714285712</v>
      </c>
      <c r="O21" s="1484" t="str">
        <f t="shared" ca="1" si="6"/>
        <v>En tiempo</v>
      </c>
      <c r="P21" s="1485"/>
      <c r="Q21" s="1486">
        <f t="shared" si="3"/>
        <v>0</v>
      </c>
      <c r="R21" s="1482"/>
      <c r="S21" s="1487" t="str">
        <f t="shared" si="4"/>
        <v>Cumple</v>
      </c>
      <c r="T21" s="1516"/>
      <c r="U21" s="1489"/>
      <c r="V21" s="1485"/>
    </row>
    <row r="22" spans="1:22" ht="79.5" customHeight="1" x14ac:dyDescent="0.2">
      <c r="A22" s="1477">
        <v>14</v>
      </c>
      <c r="B22" s="1360" t="s">
        <v>1261</v>
      </c>
      <c r="C22" s="1360" t="s">
        <v>29</v>
      </c>
      <c r="D22" s="1360" t="s">
        <v>2456</v>
      </c>
      <c r="E22" s="1360" t="s">
        <v>2457</v>
      </c>
      <c r="F22" s="1360" t="s">
        <v>2458</v>
      </c>
      <c r="G22" s="1360" t="s">
        <v>2459</v>
      </c>
      <c r="H22" s="1360" t="s">
        <v>2460</v>
      </c>
      <c r="I22" s="1360">
        <v>1</v>
      </c>
      <c r="J22" s="1009">
        <v>43971</v>
      </c>
      <c r="K22" s="1009">
        <v>44377</v>
      </c>
      <c r="L22" s="1481">
        <f t="shared" si="0"/>
        <v>58</v>
      </c>
      <c r="M22" s="1482">
        <v>44169</v>
      </c>
      <c r="N22" s="1483">
        <f t="shared" si="5"/>
        <v>-29.714285714285715</v>
      </c>
      <c r="O22" s="1484" t="str">
        <f t="shared" ca="1" si="6"/>
        <v>En tiempo</v>
      </c>
      <c r="P22" s="1485"/>
      <c r="Q22" s="1486">
        <f t="shared" si="3"/>
        <v>0</v>
      </c>
      <c r="R22" s="1482"/>
      <c r="S22" s="1487" t="str">
        <f t="shared" si="4"/>
        <v>Cumple</v>
      </c>
      <c r="T22" s="1516"/>
      <c r="U22" s="1489"/>
      <c r="V22" s="1485"/>
    </row>
    <row r="23" spans="1:22" ht="79.5" customHeight="1" x14ac:dyDescent="0.2">
      <c r="A23" s="1477">
        <v>15</v>
      </c>
      <c r="B23" s="1360" t="s">
        <v>1261</v>
      </c>
      <c r="C23" s="1360" t="s">
        <v>29</v>
      </c>
      <c r="D23" s="1360" t="s">
        <v>2461</v>
      </c>
      <c r="E23" s="1360" t="s">
        <v>2462</v>
      </c>
      <c r="F23" s="2264" t="s">
        <v>2463</v>
      </c>
      <c r="G23" s="1360" t="s">
        <v>2464</v>
      </c>
      <c r="H23" s="2264" t="s">
        <v>2465</v>
      </c>
      <c r="I23" s="2264">
        <v>10</v>
      </c>
      <c r="J23" s="2348">
        <v>43955</v>
      </c>
      <c r="K23" s="2348">
        <v>44377</v>
      </c>
      <c r="L23" s="2351">
        <f t="shared" si="0"/>
        <v>60.285714285714285</v>
      </c>
      <c r="M23" s="2320">
        <v>44169</v>
      </c>
      <c r="N23" s="2333">
        <f t="shared" si="5"/>
        <v>-29.714285714285712</v>
      </c>
      <c r="O23" s="2336" t="str">
        <f t="shared" ca="1" si="6"/>
        <v>En tiempo</v>
      </c>
      <c r="P23" s="2329">
        <v>7</v>
      </c>
      <c r="Q23" s="2339">
        <f t="shared" si="3"/>
        <v>0.7</v>
      </c>
      <c r="R23" s="2320"/>
      <c r="S23" s="2342" t="str">
        <f t="shared" si="4"/>
        <v>Cumple</v>
      </c>
      <c r="T23" s="1518" t="s">
        <v>3003</v>
      </c>
      <c r="U23" s="1517" t="s">
        <v>3004</v>
      </c>
      <c r="V23" s="2329"/>
    </row>
    <row r="24" spans="1:22" ht="79.5" customHeight="1" x14ac:dyDescent="0.2">
      <c r="A24" s="1477">
        <v>16</v>
      </c>
      <c r="B24" s="1360" t="s">
        <v>1261</v>
      </c>
      <c r="C24" s="1360" t="s">
        <v>29</v>
      </c>
      <c r="D24" s="1360" t="s">
        <v>2466</v>
      </c>
      <c r="E24" s="1360" t="s">
        <v>2467</v>
      </c>
      <c r="F24" s="1991"/>
      <c r="G24" s="2264" t="s">
        <v>2468</v>
      </c>
      <c r="H24" s="1991"/>
      <c r="I24" s="1991"/>
      <c r="J24" s="2349"/>
      <c r="K24" s="2349"/>
      <c r="L24" s="2352"/>
      <c r="M24" s="2321"/>
      <c r="N24" s="2334"/>
      <c r="O24" s="2337"/>
      <c r="P24" s="2330"/>
      <c r="Q24" s="2340"/>
      <c r="R24" s="2321"/>
      <c r="S24" s="2343"/>
      <c r="T24" s="1518" t="s">
        <v>3003</v>
      </c>
      <c r="U24" s="1517" t="s">
        <v>3004</v>
      </c>
      <c r="V24" s="2330"/>
    </row>
    <row r="25" spans="1:22" ht="79.5" customHeight="1" x14ac:dyDescent="0.2">
      <c r="A25" s="1477">
        <v>17</v>
      </c>
      <c r="B25" s="1360" t="s">
        <v>1261</v>
      </c>
      <c r="C25" s="1360" t="s">
        <v>29</v>
      </c>
      <c r="D25" s="1360" t="s">
        <v>2469</v>
      </c>
      <c r="E25" s="1360" t="s">
        <v>2467</v>
      </c>
      <c r="F25" s="2265"/>
      <c r="G25" s="2265"/>
      <c r="H25" s="2265"/>
      <c r="I25" s="2265"/>
      <c r="J25" s="2350"/>
      <c r="K25" s="2350"/>
      <c r="L25" s="2353"/>
      <c r="M25" s="2322"/>
      <c r="N25" s="2335"/>
      <c r="O25" s="2338"/>
      <c r="P25" s="2331"/>
      <c r="Q25" s="2341"/>
      <c r="R25" s="2322"/>
      <c r="S25" s="2344"/>
      <c r="T25" s="1518" t="s">
        <v>3003</v>
      </c>
      <c r="U25" s="1517" t="s">
        <v>3004</v>
      </c>
      <c r="V25" s="2331"/>
    </row>
    <row r="26" spans="1:22" ht="79.5" customHeight="1" x14ac:dyDescent="0.2">
      <c r="A26" s="1477">
        <v>18</v>
      </c>
      <c r="B26" s="1360" t="s">
        <v>1261</v>
      </c>
      <c r="C26" s="1360" t="s">
        <v>29</v>
      </c>
      <c r="D26" s="1360" t="s">
        <v>2470</v>
      </c>
      <c r="E26" s="1360" t="s">
        <v>2471</v>
      </c>
      <c r="F26" s="1360" t="s">
        <v>2472</v>
      </c>
      <c r="G26" s="1007" t="s">
        <v>2603</v>
      </c>
      <c r="H26" s="1360" t="s">
        <v>2473</v>
      </c>
      <c r="I26" s="1360">
        <v>1</v>
      </c>
      <c r="J26" s="1009">
        <v>43922</v>
      </c>
      <c r="K26" s="1009">
        <v>44377</v>
      </c>
      <c r="L26" s="1481">
        <f t="shared" ref="L26:L27" si="7">(+K26-J26)/7</f>
        <v>65</v>
      </c>
      <c r="M26" s="1482">
        <v>44169</v>
      </c>
      <c r="N26" s="1483">
        <f t="shared" ref="N26:N27" si="8">(M26-J26)/7-L26</f>
        <v>-29.714285714285715</v>
      </c>
      <c r="O26" s="1484" t="str">
        <f t="shared" ref="O26:O27" ca="1" si="9">IF((K26-TODAY())/7&gt;=L26/4,"En tiempo","Alerta")</f>
        <v>En tiempo</v>
      </c>
      <c r="P26" s="1485"/>
      <c r="Q26" s="1486">
        <f t="shared" ref="Q26:Q27" si="10">IF(P26/I26=1,1,+P26/I26)</f>
        <v>0</v>
      </c>
      <c r="R26" s="1482"/>
      <c r="S26" s="1487" t="str">
        <f t="shared" ref="S26:S27" si="11">IF(R26&lt;=K26,"Cumple","Incumple")</f>
        <v>Cumple</v>
      </c>
      <c r="T26" s="1516"/>
      <c r="U26" s="1489"/>
      <c r="V26" s="1485"/>
    </row>
    <row r="27" spans="1:22" ht="79.5" customHeight="1" x14ac:dyDescent="0.2">
      <c r="A27" s="1477">
        <v>19</v>
      </c>
      <c r="B27" s="1360" t="s">
        <v>1261</v>
      </c>
      <c r="C27" s="1360" t="s">
        <v>29</v>
      </c>
      <c r="D27" s="1360" t="s">
        <v>2474</v>
      </c>
      <c r="E27" s="2264" t="s">
        <v>2475</v>
      </c>
      <c r="F27" s="2264" t="s">
        <v>2476</v>
      </c>
      <c r="G27" s="1360" t="s">
        <v>2477</v>
      </c>
      <c r="H27" s="2264" t="s">
        <v>2478</v>
      </c>
      <c r="I27" s="2264">
        <v>6</v>
      </c>
      <c r="J27" s="2348">
        <v>43922</v>
      </c>
      <c r="K27" s="2348">
        <v>44377</v>
      </c>
      <c r="L27" s="2351">
        <f t="shared" si="7"/>
        <v>65</v>
      </c>
      <c r="M27" s="2320">
        <v>44169</v>
      </c>
      <c r="N27" s="2333">
        <f t="shared" si="8"/>
        <v>-29.714285714285715</v>
      </c>
      <c r="O27" s="2336" t="str">
        <f t="shared" ca="1" si="9"/>
        <v>En tiempo</v>
      </c>
      <c r="P27" s="2329">
        <v>2</v>
      </c>
      <c r="Q27" s="2339">
        <f t="shared" si="10"/>
        <v>0.33333333333333331</v>
      </c>
      <c r="R27" s="2320"/>
      <c r="S27" s="2342" t="str">
        <f t="shared" si="11"/>
        <v>Cumple</v>
      </c>
      <c r="T27" s="1518" t="s">
        <v>3005</v>
      </c>
      <c r="U27" s="1517" t="s">
        <v>3006</v>
      </c>
      <c r="V27" s="2329"/>
    </row>
    <row r="28" spans="1:22" ht="79.5" customHeight="1" x14ac:dyDescent="0.2">
      <c r="A28" s="1477">
        <v>20</v>
      </c>
      <c r="B28" s="1360" t="s">
        <v>1261</v>
      </c>
      <c r="C28" s="1360" t="s">
        <v>29</v>
      </c>
      <c r="D28" s="1360" t="s">
        <v>2479</v>
      </c>
      <c r="E28" s="1991"/>
      <c r="F28" s="1991"/>
      <c r="G28" s="1360" t="s">
        <v>2480</v>
      </c>
      <c r="H28" s="1991"/>
      <c r="I28" s="1991"/>
      <c r="J28" s="2349"/>
      <c r="K28" s="2349"/>
      <c r="L28" s="2352"/>
      <c r="M28" s="2321"/>
      <c r="N28" s="2334"/>
      <c r="O28" s="2337"/>
      <c r="P28" s="2330"/>
      <c r="Q28" s="2340"/>
      <c r="R28" s="2321"/>
      <c r="S28" s="2343"/>
      <c r="T28" s="1518" t="s">
        <v>3005</v>
      </c>
      <c r="U28" s="1517" t="s">
        <v>3006</v>
      </c>
      <c r="V28" s="2330"/>
    </row>
    <row r="29" spans="1:22" ht="79.5" customHeight="1" x14ac:dyDescent="0.2">
      <c r="A29" s="1477">
        <v>21</v>
      </c>
      <c r="B29" s="1360" t="s">
        <v>1261</v>
      </c>
      <c r="C29" s="1360" t="s">
        <v>29</v>
      </c>
      <c r="D29" s="1360" t="s">
        <v>2481</v>
      </c>
      <c r="E29" s="1991"/>
      <c r="F29" s="1991"/>
      <c r="G29" s="1360" t="s">
        <v>2480</v>
      </c>
      <c r="H29" s="1991"/>
      <c r="I29" s="1991"/>
      <c r="J29" s="2349"/>
      <c r="K29" s="2349"/>
      <c r="L29" s="2352"/>
      <c r="M29" s="2321"/>
      <c r="N29" s="2334"/>
      <c r="O29" s="2337"/>
      <c r="P29" s="2330"/>
      <c r="Q29" s="2340"/>
      <c r="R29" s="2321"/>
      <c r="S29" s="2343"/>
      <c r="T29" s="1518" t="s">
        <v>3005</v>
      </c>
      <c r="U29" s="1517" t="s">
        <v>3006</v>
      </c>
      <c r="V29" s="2330"/>
    </row>
    <row r="30" spans="1:22" ht="79.5" customHeight="1" x14ac:dyDescent="0.2">
      <c r="A30" s="1477">
        <v>22</v>
      </c>
      <c r="B30" s="1360" t="s">
        <v>1261</v>
      </c>
      <c r="C30" s="1360" t="s">
        <v>29</v>
      </c>
      <c r="D30" s="1360" t="s">
        <v>2482</v>
      </c>
      <c r="E30" s="1991"/>
      <c r="F30" s="1991"/>
      <c r="G30" s="1360" t="s">
        <v>2480</v>
      </c>
      <c r="H30" s="1991"/>
      <c r="I30" s="1991"/>
      <c r="J30" s="2349"/>
      <c r="K30" s="2349"/>
      <c r="L30" s="2352"/>
      <c r="M30" s="2321"/>
      <c r="N30" s="2334"/>
      <c r="O30" s="2337"/>
      <c r="P30" s="2330"/>
      <c r="Q30" s="2340"/>
      <c r="R30" s="2321"/>
      <c r="S30" s="2343"/>
      <c r="T30" s="1518" t="s">
        <v>3005</v>
      </c>
      <c r="U30" s="1517" t="s">
        <v>3006</v>
      </c>
      <c r="V30" s="2330"/>
    </row>
    <row r="31" spans="1:22" ht="79.5" customHeight="1" x14ac:dyDescent="0.2">
      <c r="A31" s="1477">
        <v>23</v>
      </c>
      <c r="B31" s="1360" t="s">
        <v>1261</v>
      </c>
      <c r="C31" s="1360" t="s">
        <v>29</v>
      </c>
      <c r="D31" s="1360" t="s">
        <v>2483</v>
      </c>
      <c r="E31" s="1991"/>
      <c r="F31" s="1991"/>
      <c r="G31" s="1360" t="s">
        <v>2480</v>
      </c>
      <c r="H31" s="1991"/>
      <c r="I31" s="1991"/>
      <c r="J31" s="2349"/>
      <c r="K31" s="2349"/>
      <c r="L31" s="2352"/>
      <c r="M31" s="2321"/>
      <c r="N31" s="2334"/>
      <c r="O31" s="2337"/>
      <c r="P31" s="2330"/>
      <c r="Q31" s="2340"/>
      <c r="R31" s="2321"/>
      <c r="S31" s="2343"/>
      <c r="T31" s="1518" t="s">
        <v>3005</v>
      </c>
      <c r="U31" s="1517" t="s">
        <v>3006</v>
      </c>
      <c r="V31" s="2330"/>
    </row>
    <row r="32" spans="1:22" ht="79.5" customHeight="1" x14ac:dyDescent="0.2">
      <c r="A32" s="1477">
        <v>24</v>
      </c>
      <c r="B32" s="1360" t="s">
        <v>1261</v>
      </c>
      <c r="C32" s="1360" t="s">
        <v>29</v>
      </c>
      <c r="D32" s="1360" t="s">
        <v>2484</v>
      </c>
      <c r="E32" s="2265"/>
      <c r="F32" s="2265"/>
      <c r="G32" s="1360" t="s">
        <v>2480</v>
      </c>
      <c r="H32" s="2265"/>
      <c r="I32" s="2265"/>
      <c r="J32" s="2350"/>
      <c r="K32" s="2350"/>
      <c r="L32" s="2353"/>
      <c r="M32" s="2322"/>
      <c r="N32" s="2335"/>
      <c r="O32" s="2338"/>
      <c r="P32" s="2331"/>
      <c r="Q32" s="2341"/>
      <c r="R32" s="2322"/>
      <c r="S32" s="2344"/>
      <c r="T32" s="1518" t="s">
        <v>3005</v>
      </c>
      <c r="U32" s="1517" t="s">
        <v>3006</v>
      </c>
      <c r="V32" s="2331"/>
    </row>
    <row r="33" spans="1:22" ht="79.5" customHeight="1" x14ac:dyDescent="0.2">
      <c r="A33" s="1477">
        <v>25</v>
      </c>
      <c r="B33" s="1360" t="s">
        <v>1261</v>
      </c>
      <c r="C33" s="1360" t="s">
        <v>29</v>
      </c>
      <c r="D33" s="1007" t="s">
        <v>2485</v>
      </c>
      <c r="E33" s="1007" t="s">
        <v>2486</v>
      </c>
      <c r="F33" s="1007" t="s">
        <v>2487</v>
      </c>
      <c r="G33" s="1007" t="s">
        <v>2488</v>
      </c>
      <c r="H33" s="1360" t="s">
        <v>2489</v>
      </c>
      <c r="I33" s="1360">
        <v>1</v>
      </c>
      <c r="J33" s="1009">
        <v>43966</v>
      </c>
      <c r="K33" s="1009">
        <v>44377</v>
      </c>
      <c r="L33" s="1481">
        <f t="shared" ref="L33:L43" si="12">(+K33-J33)/7</f>
        <v>58.714285714285715</v>
      </c>
      <c r="M33" s="1482">
        <v>44169</v>
      </c>
      <c r="N33" s="1483">
        <f t="shared" ref="N33:N43" si="13">(M33-J33)/7-L33</f>
        <v>-29.714285714285715</v>
      </c>
      <c r="O33" s="1484" t="str">
        <f t="shared" ref="O33:O43" ca="1" si="14">IF((K33-TODAY())/7&gt;=L33/4,"En tiempo","Alerta")</f>
        <v>En tiempo</v>
      </c>
      <c r="P33" s="1485"/>
      <c r="Q33" s="1486">
        <f t="shared" ref="Q33:Q43" si="15">IF(P33/I33=1,1,+P33/I33)</f>
        <v>0</v>
      </c>
      <c r="R33" s="1482"/>
      <c r="S33" s="1487" t="str">
        <f t="shared" ref="S33:S43" si="16">IF(R33&lt;=K33,"Cumple","Incumple")</f>
        <v>Cumple</v>
      </c>
      <c r="T33" s="1516"/>
      <c r="U33" s="1489"/>
      <c r="V33" s="1485"/>
    </row>
    <row r="34" spans="1:22" ht="79.5" customHeight="1" x14ac:dyDescent="0.2">
      <c r="A34" s="1477">
        <v>26</v>
      </c>
      <c r="B34" s="1360" t="s">
        <v>1261</v>
      </c>
      <c r="C34" s="1360" t="s">
        <v>29</v>
      </c>
      <c r="D34" s="1007" t="s">
        <v>2490</v>
      </c>
      <c r="E34" s="1007" t="s">
        <v>2491</v>
      </c>
      <c r="F34" s="1007" t="s">
        <v>2492</v>
      </c>
      <c r="G34" s="1007" t="s">
        <v>2493</v>
      </c>
      <c r="H34" s="1360" t="s">
        <v>2328</v>
      </c>
      <c r="I34" s="1360">
        <v>1</v>
      </c>
      <c r="J34" s="1009">
        <v>43845</v>
      </c>
      <c r="K34" s="1009">
        <v>44377</v>
      </c>
      <c r="L34" s="1481">
        <f t="shared" si="12"/>
        <v>76</v>
      </c>
      <c r="M34" s="1482">
        <v>44169</v>
      </c>
      <c r="N34" s="1483">
        <f t="shared" si="13"/>
        <v>-29.714285714285715</v>
      </c>
      <c r="O34" s="1484" t="str">
        <f t="shared" ca="1" si="14"/>
        <v>En tiempo</v>
      </c>
      <c r="P34" s="1485">
        <v>0.5</v>
      </c>
      <c r="Q34" s="1486">
        <f t="shared" si="15"/>
        <v>0.5</v>
      </c>
      <c r="R34" s="1482"/>
      <c r="S34" s="1487" t="str">
        <f t="shared" si="16"/>
        <v>Cumple</v>
      </c>
      <c r="T34" s="1518" t="s">
        <v>3007</v>
      </c>
      <c r="U34" s="1517" t="s">
        <v>3008</v>
      </c>
      <c r="V34" s="1485"/>
    </row>
    <row r="35" spans="1:22" ht="79.5" customHeight="1" x14ac:dyDescent="0.2">
      <c r="A35" s="1477">
        <v>27</v>
      </c>
      <c r="B35" s="1360" t="s">
        <v>1261</v>
      </c>
      <c r="C35" s="1360" t="s">
        <v>29</v>
      </c>
      <c r="D35" s="1007" t="s">
        <v>2494</v>
      </c>
      <c r="E35" s="1007" t="s">
        <v>2495</v>
      </c>
      <c r="F35" s="1007" t="s">
        <v>2496</v>
      </c>
      <c r="G35" s="1007" t="s">
        <v>2497</v>
      </c>
      <c r="H35" s="1360" t="s">
        <v>2498</v>
      </c>
      <c r="I35" s="1360">
        <v>1</v>
      </c>
      <c r="J35" s="1009">
        <v>43952</v>
      </c>
      <c r="K35" s="1009">
        <v>44377</v>
      </c>
      <c r="L35" s="1481">
        <f t="shared" si="12"/>
        <v>60.714285714285715</v>
      </c>
      <c r="M35" s="1482">
        <v>44169</v>
      </c>
      <c r="N35" s="1483">
        <f t="shared" si="13"/>
        <v>-29.714285714285715</v>
      </c>
      <c r="O35" s="1484" t="str">
        <f t="shared" ca="1" si="14"/>
        <v>En tiempo</v>
      </c>
      <c r="P35" s="1485"/>
      <c r="Q35" s="1486">
        <f t="shared" si="15"/>
        <v>0</v>
      </c>
      <c r="R35" s="1482"/>
      <c r="S35" s="1487" t="str">
        <f t="shared" si="16"/>
        <v>Cumple</v>
      </c>
      <c r="T35" s="1516"/>
      <c r="U35" s="1489"/>
      <c r="V35" s="1485"/>
    </row>
    <row r="36" spans="1:22" ht="79.5" customHeight="1" x14ac:dyDescent="0.2">
      <c r="A36" s="1477">
        <v>28</v>
      </c>
      <c r="B36" s="1360" t="s">
        <v>1261</v>
      </c>
      <c r="C36" s="1360" t="s">
        <v>29</v>
      </c>
      <c r="D36" s="1007" t="s">
        <v>2499</v>
      </c>
      <c r="E36" s="1007" t="s">
        <v>2500</v>
      </c>
      <c r="F36" s="1007" t="s">
        <v>2501</v>
      </c>
      <c r="G36" s="1007" t="s">
        <v>2502</v>
      </c>
      <c r="H36" s="1360" t="s">
        <v>2503</v>
      </c>
      <c r="I36" s="1360">
        <v>1</v>
      </c>
      <c r="J36" s="1009">
        <v>43922</v>
      </c>
      <c r="K36" s="1009">
        <v>44377</v>
      </c>
      <c r="L36" s="1481">
        <f t="shared" si="12"/>
        <v>65</v>
      </c>
      <c r="M36" s="1482">
        <v>44169</v>
      </c>
      <c r="N36" s="1483">
        <f t="shared" si="13"/>
        <v>-29.714285714285715</v>
      </c>
      <c r="O36" s="1484" t="str">
        <f t="shared" ca="1" si="14"/>
        <v>En tiempo</v>
      </c>
      <c r="P36" s="1485"/>
      <c r="Q36" s="1486">
        <f t="shared" si="15"/>
        <v>0</v>
      </c>
      <c r="R36" s="1482"/>
      <c r="S36" s="1487" t="str">
        <f t="shared" si="16"/>
        <v>Cumple</v>
      </c>
      <c r="T36" s="1516"/>
      <c r="U36" s="1489"/>
      <c r="V36" s="1485"/>
    </row>
    <row r="37" spans="1:22" ht="79.5" customHeight="1" x14ac:dyDescent="0.2">
      <c r="A37" s="1477">
        <v>29</v>
      </c>
      <c r="B37" s="1360" t="s">
        <v>1261</v>
      </c>
      <c r="C37" s="1360" t="s">
        <v>29</v>
      </c>
      <c r="D37" s="1007" t="s">
        <v>2504</v>
      </c>
      <c r="E37" s="1007" t="s">
        <v>2505</v>
      </c>
      <c r="F37" s="1007" t="s">
        <v>2506</v>
      </c>
      <c r="G37" s="1007" t="s">
        <v>2507</v>
      </c>
      <c r="H37" s="1360" t="s">
        <v>2508</v>
      </c>
      <c r="I37" s="1360">
        <v>1</v>
      </c>
      <c r="J37" s="1009">
        <v>43845</v>
      </c>
      <c r="K37" s="1009">
        <v>44367</v>
      </c>
      <c r="L37" s="1481">
        <f t="shared" si="12"/>
        <v>74.571428571428569</v>
      </c>
      <c r="M37" s="1482">
        <v>44169</v>
      </c>
      <c r="N37" s="1483">
        <f t="shared" si="13"/>
        <v>-28.285714285714285</v>
      </c>
      <c r="O37" s="1484" t="str">
        <f t="shared" ca="1" si="14"/>
        <v>En tiempo</v>
      </c>
      <c r="P37" s="1485">
        <v>0.8</v>
      </c>
      <c r="Q37" s="1486">
        <f t="shared" si="15"/>
        <v>0.8</v>
      </c>
      <c r="R37" s="1482"/>
      <c r="S37" s="1487" t="str">
        <f t="shared" si="16"/>
        <v>Cumple</v>
      </c>
      <c r="T37" s="1518" t="s">
        <v>3009</v>
      </c>
      <c r="U37" s="1517" t="s">
        <v>3010</v>
      </c>
      <c r="V37" s="1485"/>
    </row>
    <row r="38" spans="1:22" ht="79.5" customHeight="1" x14ac:dyDescent="0.2">
      <c r="A38" s="1477">
        <v>30</v>
      </c>
      <c r="B38" s="1360" t="s">
        <v>1261</v>
      </c>
      <c r="C38" s="1360" t="s">
        <v>29</v>
      </c>
      <c r="D38" s="1007" t="s">
        <v>2509</v>
      </c>
      <c r="E38" s="1007" t="s">
        <v>2510</v>
      </c>
      <c r="F38" s="1007" t="s">
        <v>2506</v>
      </c>
      <c r="G38" s="1007" t="s">
        <v>2511</v>
      </c>
      <c r="H38" s="1360" t="s">
        <v>2508</v>
      </c>
      <c r="I38" s="1360">
        <v>1</v>
      </c>
      <c r="J38" s="1009">
        <v>43951</v>
      </c>
      <c r="K38" s="1009">
        <v>44367</v>
      </c>
      <c r="L38" s="1481">
        <f t="shared" si="12"/>
        <v>59.428571428571431</v>
      </c>
      <c r="M38" s="1482">
        <v>44169</v>
      </c>
      <c r="N38" s="1483">
        <f t="shared" si="13"/>
        <v>-28.285714285714288</v>
      </c>
      <c r="O38" s="1484" t="str">
        <f t="shared" ca="1" si="14"/>
        <v>En tiempo</v>
      </c>
      <c r="P38" s="1485">
        <v>1</v>
      </c>
      <c r="Q38" s="1486">
        <f t="shared" si="15"/>
        <v>1</v>
      </c>
      <c r="R38" s="1482">
        <v>44169</v>
      </c>
      <c r="S38" s="1487" t="str">
        <f t="shared" si="16"/>
        <v>Cumple</v>
      </c>
      <c r="T38" s="1518" t="s">
        <v>3011</v>
      </c>
      <c r="U38" s="1517" t="s">
        <v>3012</v>
      </c>
      <c r="V38" s="1485"/>
    </row>
    <row r="39" spans="1:22" ht="79.5" customHeight="1" x14ac:dyDescent="0.2">
      <c r="A39" s="1477">
        <v>31</v>
      </c>
      <c r="B39" s="1360" t="s">
        <v>1261</v>
      </c>
      <c r="C39" s="1360" t="s">
        <v>29</v>
      </c>
      <c r="D39" s="1007" t="s">
        <v>2512</v>
      </c>
      <c r="E39" s="1007" t="s">
        <v>2513</v>
      </c>
      <c r="F39" s="1007" t="s">
        <v>2506</v>
      </c>
      <c r="G39" s="1007" t="s">
        <v>2514</v>
      </c>
      <c r="H39" s="1360" t="s">
        <v>2508</v>
      </c>
      <c r="I39" s="1360">
        <v>1</v>
      </c>
      <c r="J39" s="1009">
        <v>43845</v>
      </c>
      <c r="K39" s="1009">
        <v>44367</v>
      </c>
      <c r="L39" s="1481">
        <f t="shared" si="12"/>
        <v>74.571428571428569</v>
      </c>
      <c r="M39" s="1482">
        <v>44169</v>
      </c>
      <c r="N39" s="1483">
        <f t="shared" si="13"/>
        <v>-28.285714285714285</v>
      </c>
      <c r="O39" s="1484" t="str">
        <f t="shared" ca="1" si="14"/>
        <v>En tiempo</v>
      </c>
      <c r="P39" s="1485">
        <v>0.8</v>
      </c>
      <c r="Q39" s="1486">
        <f t="shared" si="15"/>
        <v>0.8</v>
      </c>
      <c r="R39" s="1482"/>
      <c r="S39" s="1487" t="str">
        <f t="shared" si="16"/>
        <v>Cumple</v>
      </c>
      <c r="T39" s="1518" t="s">
        <v>3013</v>
      </c>
      <c r="U39" s="1517" t="s">
        <v>3010</v>
      </c>
      <c r="V39" s="1485"/>
    </row>
    <row r="40" spans="1:22" ht="79.5" customHeight="1" x14ac:dyDescent="0.2">
      <c r="A40" s="1477">
        <v>32</v>
      </c>
      <c r="B40" s="1360" t="s">
        <v>1261</v>
      </c>
      <c r="C40" s="1360" t="s">
        <v>29</v>
      </c>
      <c r="D40" s="1007" t="s">
        <v>2515</v>
      </c>
      <c r="E40" s="1007" t="s">
        <v>2516</v>
      </c>
      <c r="F40" s="1007" t="s">
        <v>2506</v>
      </c>
      <c r="G40" s="1007" t="s">
        <v>2517</v>
      </c>
      <c r="H40" s="1360" t="s">
        <v>2508</v>
      </c>
      <c r="I40" s="1360">
        <v>1</v>
      </c>
      <c r="J40" s="1009">
        <v>43925</v>
      </c>
      <c r="K40" s="1009">
        <v>44367</v>
      </c>
      <c r="L40" s="1481">
        <f t="shared" si="12"/>
        <v>63.142857142857146</v>
      </c>
      <c r="M40" s="1482">
        <v>44169</v>
      </c>
      <c r="N40" s="1483">
        <f t="shared" si="13"/>
        <v>-28.285714285714292</v>
      </c>
      <c r="O40" s="1484" t="str">
        <f t="shared" ca="1" si="14"/>
        <v>En tiempo</v>
      </c>
      <c r="P40" s="1485">
        <v>0.8</v>
      </c>
      <c r="Q40" s="1486">
        <f t="shared" si="15"/>
        <v>0.8</v>
      </c>
      <c r="R40" s="1482"/>
      <c r="S40" s="1487" t="str">
        <f t="shared" si="16"/>
        <v>Cumple</v>
      </c>
      <c r="T40" s="1518" t="s">
        <v>3013</v>
      </c>
      <c r="U40" s="1517" t="s">
        <v>3010</v>
      </c>
      <c r="V40" s="1485"/>
    </row>
    <row r="41" spans="1:22" ht="79.5" customHeight="1" x14ac:dyDescent="0.2">
      <c r="A41" s="1477">
        <v>33</v>
      </c>
      <c r="B41" s="1360" t="s">
        <v>1261</v>
      </c>
      <c r="C41" s="1360" t="s">
        <v>29</v>
      </c>
      <c r="D41" s="1007" t="s">
        <v>2518</v>
      </c>
      <c r="E41" s="1007" t="s">
        <v>2519</v>
      </c>
      <c r="F41" s="1007" t="s">
        <v>2506</v>
      </c>
      <c r="G41" s="1007" t="s">
        <v>2507</v>
      </c>
      <c r="H41" s="1360" t="s">
        <v>2520</v>
      </c>
      <c r="I41" s="1360">
        <v>1</v>
      </c>
      <c r="J41" s="1009">
        <v>43845</v>
      </c>
      <c r="K41" s="1009">
        <v>44367</v>
      </c>
      <c r="L41" s="1481">
        <f t="shared" si="12"/>
        <v>74.571428571428569</v>
      </c>
      <c r="M41" s="1482">
        <v>44169</v>
      </c>
      <c r="N41" s="1483">
        <f t="shared" si="13"/>
        <v>-28.285714285714285</v>
      </c>
      <c r="O41" s="1484" t="str">
        <f t="shared" ca="1" si="14"/>
        <v>En tiempo</v>
      </c>
      <c r="P41" s="1485">
        <v>0.8</v>
      </c>
      <c r="Q41" s="1486">
        <f t="shared" si="15"/>
        <v>0.8</v>
      </c>
      <c r="R41" s="1482"/>
      <c r="S41" s="1487" t="str">
        <f t="shared" si="16"/>
        <v>Cumple</v>
      </c>
      <c r="T41" s="1518" t="s">
        <v>3014</v>
      </c>
      <c r="U41" s="1517" t="s">
        <v>3010</v>
      </c>
      <c r="V41" s="1485"/>
    </row>
    <row r="42" spans="1:22" ht="79.5" customHeight="1" x14ac:dyDescent="0.2">
      <c r="A42" s="1477">
        <v>34</v>
      </c>
      <c r="B42" s="1360" t="s">
        <v>1261</v>
      </c>
      <c r="C42" s="1360" t="s">
        <v>29</v>
      </c>
      <c r="D42" s="1007" t="s">
        <v>2521</v>
      </c>
      <c r="E42" s="1007" t="s">
        <v>2522</v>
      </c>
      <c r="F42" s="1007" t="s">
        <v>2523</v>
      </c>
      <c r="G42" s="1007" t="s">
        <v>2524</v>
      </c>
      <c r="H42" s="1360" t="s">
        <v>2520</v>
      </c>
      <c r="I42" s="1360">
        <v>1</v>
      </c>
      <c r="J42" s="1009">
        <v>43845</v>
      </c>
      <c r="K42" s="1009">
        <v>44377</v>
      </c>
      <c r="L42" s="1481">
        <f t="shared" si="12"/>
        <v>76</v>
      </c>
      <c r="M42" s="1482">
        <v>44169</v>
      </c>
      <c r="N42" s="1483">
        <f t="shared" si="13"/>
        <v>-29.714285714285715</v>
      </c>
      <c r="O42" s="1484" t="str">
        <f t="shared" ca="1" si="14"/>
        <v>En tiempo</v>
      </c>
      <c r="P42" s="1485">
        <v>0.5</v>
      </c>
      <c r="Q42" s="1486">
        <f t="shared" si="15"/>
        <v>0.5</v>
      </c>
      <c r="R42" s="1482"/>
      <c r="S42" s="1487" t="str">
        <f t="shared" si="16"/>
        <v>Cumple</v>
      </c>
      <c r="T42" s="1518" t="s">
        <v>3015</v>
      </c>
      <c r="U42" s="1517" t="s">
        <v>3016</v>
      </c>
      <c r="V42" s="1485"/>
    </row>
    <row r="43" spans="1:22" ht="79.5" customHeight="1" x14ac:dyDescent="0.2">
      <c r="A43" s="1477">
        <v>35</v>
      </c>
      <c r="B43" s="1360" t="s">
        <v>1261</v>
      </c>
      <c r="C43" s="1360" t="s">
        <v>29</v>
      </c>
      <c r="D43" s="1007" t="s">
        <v>2525</v>
      </c>
      <c r="E43" s="2345" t="s">
        <v>2526</v>
      </c>
      <c r="F43" s="2345" t="s">
        <v>2527</v>
      </c>
      <c r="G43" s="2345" t="s">
        <v>2598</v>
      </c>
      <c r="H43" s="2264" t="s">
        <v>2528</v>
      </c>
      <c r="I43" s="2264">
        <v>1</v>
      </c>
      <c r="J43" s="2348">
        <v>43910</v>
      </c>
      <c r="K43" s="2348">
        <v>44377</v>
      </c>
      <c r="L43" s="2351">
        <f t="shared" si="12"/>
        <v>66.714285714285708</v>
      </c>
      <c r="M43" s="2320">
        <v>44169</v>
      </c>
      <c r="N43" s="2333">
        <f t="shared" si="13"/>
        <v>-29.714285714285708</v>
      </c>
      <c r="O43" s="2336" t="str">
        <f t="shared" ca="1" si="14"/>
        <v>En tiempo</v>
      </c>
      <c r="P43" s="2329"/>
      <c r="Q43" s="2339">
        <f t="shared" si="15"/>
        <v>0</v>
      </c>
      <c r="R43" s="2320"/>
      <c r="S43" s="2342" t="str">
        <f t="shared" si="16"/>
        <v>Cumple</v>
      </c>
      <c r="T43" s="2323"/>
      <c r="U43" s="2326"/>
      <c r="V43" s="2329"/>
    </row>
    <row r="44" spans="1:22" ht="79.5" customHeight="1" x14ac:dyDescent="0.2">
      <c r="A44" s="1477">
        <v>36</v>
      </c>
      <c r="B44" s="1360" t="s">
        <v>1261</v>
      </c>
      <c r="C44" s="1360" t="s">
        <v>29</v>
      </c>
      <c r="D44" s="1007" t="s">
        <v>2529</v>
      </c>
      <c r="E44" s="2346"/>
      <c r="F44" s="2347"/>
      <c r="G44" s="2347"/>
      <c r="H44" s="1991"/>
      <c r="I44" s="1991"/>
      <c r="J44" s="2349"/>
      <c r="K44" s="2349"/>
      <c r="L44" s="2352"/>
      <c r="M44" s="2321"/>
      <c r="N44" s="2334"/>
      <c r="O44" s="2337"/>
      <c r="P44" s="2330"/>
      <c r="Q44" s="2340"/>
      <c r="R44" s="2321"/>
      <c r="S44" s="2343"/>
      <c r="T44" s="2324"/>
      <c r="U44" s="2327"/>
      <c r="V44" s="2330"/>
    </row>
    <row r="45" spans="1:22" ht="79.5" customHeight="1" x14ac:dyDescent="0.2">
      <c r="A45" s="1477">
        <v>37</v>
      </c>
      <c r="B45" s="1360" t="s">
        <v>1261</v>
      </c>
      <c r="C45" s="1360" t="s">
        <v>29</v>
      </c>
      <c r="D45" s="1007" t="s">
        <v>2530</v>
      </c>
      <c r="E45" s="1007" t="s">
        <v>2531</v>
      </c>
      <c r="F45" s="2346"/>
      <c r="G45" s="2346"/>
      <c r="H45" s="2265"/>
      <c r="I45" s="2265"/>
      <c r="J45" s="2350"/>
      <c r="K45" s="2350"/>
      <c r="L45" s="2353"/>
      <c r="M45" s="2322"/>
      <c r="N45" s="2335"/>
      <c r="O45" s="2338"/>
      <c r="P45" s="2331"/>
      <c r="Q45" s="2341"/>
      <c r="R45" s="2322"/>
      <c r="S45" s="2344"/>
      <c r="T45" s="2325"/>
      <c r="U45" s="2328"/>
      <c r="V45" s="2331"/>
    </row>
    <row r="46" spans="1:22" ht="79.5" customHeight="1" x14ac:dyDescent="0.2">
      <c r="A46" s="1477">
        <v>38</v>
      </c>
      <c r="B46" s="1360" t="s">
        <v>1261</v>
      </c>
      <c r="C46" s="1360" t="s">
        <v>29</v>
      </c>
      <c r="D46" s="1007" t="s">
        <v>2532</v>
      </c>
      <c r="E46" s="1007" t="s">
        <v>2533</v>
      </c>
      <c r="F46" s="1007" t="s">
        <v>2534</v>
      </c>
      <c r="G46" s="1007" t="s">
        <v>2535</v>
      </c>
      <c r="H46" s="1360" t="s">
        <v>2536</v>
      </c>
      <c r="I46" s="1360">
        <v>1</v>
      </c>
      <c r="J46" s="1009">
        <v>43922</v>
      </c>
      <c r="K46" s="1009">
        <v>44377</v>
      </c>
      <c r="L46" s="1481">
        <f t="shared" ref="L46:L54" si="17">(+K46-J46)/7</f>
        <v>65</v>
      </c>
      <c r="M46" s="1482">
        <v>44169</v>
      </c>
      <c r="N46" s="1483">
        <f t="shared" ref="N46:N54" si="18">(M46-J46)/7-L46</f>
        <v>-29.714285714285715</v>
      </c>
      <c r="O46" s="1484" t="str">
        <f t="shared" ref="O46:O54" ca="1" si="19">IF((K46-TODAY())/7&gt;=L46/4,"En tiempo","Alerta")</f>
        <v>En tiempo</v>
      </c>
      <c r="P46" s="1485">
        <v>0.8</v>
      </c>
      <c r="Q46" s="1486">
        <f t="shared" ref="Q46:Q54" si="20">IF(P46/I46=1,1,+P46/I46)</f>
        <v>0.8</v>
      </c>
      <c r="R46" s="1482"/>
      <c r="S46" s="1487" t="str">
        <f t="shared" ref="S46:S54" si="21">IF(R46&lt;=K46,"Cumple","Incumple")</f>
        <v>Cumple</v>
      </c>
      <c r="T46" s="1518" t="s">
        <v>3017</v>
      </c>
      <c r="U46" s="1517" t="s">
        <v>3018</v>
      </c>
      <c r="V46" s="1485"/>
    </row>
    <row r="47" spans="1:22" ht="79.5" customHeight="1" x14ac:dyDescent="0.2">
      <c r="A47" s="1477">
        <v>39</v>
      </c>
      <c r="B47" s="1360" t="s">
        <v>1261</v>
      </c>
      <c r="C47" s="1360" t="s">
        <v>29</v>
      </c>
      <c r="D47" s="1007" t="s">
        <v>2537</v>
      </c>
      <c r="E47" s="1007" t="s">
        <v>2538</v>
      </c>
      <c r="F47" s="1007" t="s">
        <v>2539</v>
      </c>
      <c r="G47" s="1007" t="s">
        <v>2540</v>
      </c>
      <c r="H47" s="1360" t="s">
        <v>2541</v>
      </c>
      <c r="I47" s="1360">
        <v>1</v>
      </c>
      <c r="J47" s="1009">
        <v>43922</v>
      </c>
      <c r="K47" s="1009">
        <v>44377</v>
      </c>
      <c r="L47" s="1481">
        <f t="shared" si="17"/>
        <v>65</v>
      </c>
      <c r="M47" s="1482">
        <v>44169</v>
      </c>
      <c r="N47" s="1483">
        <f t="shared" si="18"/>
        <v>-29.714285714285715</v>
      </c>
      <c r="O47" s="1484" t="str">
        <f t="shared" ca="1" si="19"/>
        <v>En tiempo</v>
      </c>
      <c r="P47" s="1485">
        <v>0</v>
      </c>
      <c r="Q47" s="1486">
        <f t="shared" si="20"/>
        <v>0</v>
      </c>
      <c r="R47" s="1482"/>
      <c r="S47" s="1487" t="str">
        <f t="shared" si="21"/>
        <v>Cumple</v>
      </c>
      <c r="T47" s="1518" t="s">
        <v>3019</v>
      </c>
      <c r="U47" s="1517" t="s">
        <v>3020</v>
      </c>
      <c r="V47" s="1485"/>
    </row>
    <row r="48" spans="1:22" ht="79.5" customHeight="1" x14ac:dyDescent="0.2">
      <c r="A48" s="1477">
        <v>40</v>
      </c>
      <c r="B48" s="1360" t="s">
        <v>1261</v>
      </c>
      <c r="C48" s="1360" t="s">
        <v>29</v>
      </c>
      <c r="D48" s="1007" t="s">
        <v>2542</v>
      </c>
      <c r="E48" s="1007" t="s">
        <v>2543</v>
      </c>
      <c r="F48" s="1007" t="s">
        <v>2601</v>
      </c>
      <c r="G48" s="1007" t="s">
        <v>2544</v>
      </c>
      <c r="H48" s="1360" t="s">
        <v>2545</v>
      </c>
      <c r="I48" s="1360">
        <v>2</v>
      </c>
      <c r="J48" s="1009">
        <v>43910</v>
      </c>
      <c r="K48" s="1009">
        <v>44377</v>
      </c>
      <c r="L48" s="1481">
        <f t="shared" si="17"/>
        <v>66.714285714285708</v>
      </c>
      <c r="M48" s="1482">
        <v>44169</v>
      </c>
      <c r="N48" s="1483">
        <f t="shared" si="18"/>
        <v>-29.714285714285708</v>
      </c>
      <c r="O48" s="1484" t="str">
        <f t="shared" ca="1" si="19"/>
        <v>En tiempo</v>
      </c>
      <c r="P48" s="1485">
        <v>1.6</v>
      </c>
      <c r="Q48" s="1486">
        <f t="shared" si="20"/>
        <v>0.8</v>
      </c>
      <c r="R48" s="1482"/>
      <c r="S48" s="1487" t="str">
        <f t="shared" si="21"/>
        <v>Cumple</v>
      </c>
      <c r="T48" s="1518" t="s">
        <v>3021</v>
      </c>
      <c r="U48" s="1520" t="s">
        <v>3022</v>
      </c>
      <c r="V48" s="1485"/>
    </row>
    <row r="49" spans="1:22" ht="79.5" customHeight="1" x14ac:dyDescent="0.2">
      <c r="A49" s="1477">
        <v>41</v>
      </c>
      <c r="B49" s="1360" t="s">
        <v>1261</v>
      </c>
      <c r="C49" s="1360" t="s">
        <v>29</v>
      </c>
      <c r="D49" s="1007" t="s">
        <v>2546</v>
      </c>
      <c r="E49" s="1007" t="s">
        <v>2547</v>
      </c>
      <c r="F49" s="1007" t="s">
        <v>2548</v>
      </c>
      <c r="G49" s="1007" t="s">
        <v>2549</v>
      </c>
      <c r="H49" s="1360" t="s">
        <v>2550</v>
      </c>
      <c r="I49" s="1360">
        <v>1</v>
      </c>
      <c r="J49" s="1009">
        <v>43845</v>
      </c>
      <c r="K49" s="1009">
        <v>44377</v>
      </c>
      <c r="L49" s="1481">
        <f t="shared" si="17"/>
        <v>76</v>
      </c>
      <c r="M49" s="1482">
        <v>44169</v>
      </c>
      <c r="N49" s="1483">
        <f t="shared" si="18"/>
        <v>-29.714285714285715</v>
      </c>
      <c r="O49" s="1484" t="str">
        <f t="shared" ca="1" si="19"/>
        <v>En tiempo</v>
      </c>
      <c r="P49" s="1485">
        <v>0.8</v>
      </c>
      <c r="Q49" s="1486">
        <f t="shared" si="20"/>
        <v>0.8</v>
      </c>
      <c r="R49" s="1482"/>
      <c r="S49" s="1487" t="str">
        <f t="shared" si="21"/>
        <v>Cumple</v>
      </c>
      <c r="T49" s="1521" t="s">
        <v>3023</v>
      </c>
      <c r="U49" s="1522" t="s">
        <v>3022</v>
      </c>
      <c r="V49" s="1485"/>
    </row>
    <row r="50" spans="1:22" ht="79.5" customHeight="1" x14ac:dyDescent="0.2">
      <c r="A50" s="1477">
        <v>42</v>
      </c>
      <c r="B50" s="1360" t="s">
        <v>1261</v>
      </c>
      <c r="C50" s="1360" t="s">
        <v>29</v>
      </c>
      <c r="D50" s="1007" t="s">
        <v>2551</v>
      </c>
      <c r="E50" s="1008" t="s">
        <v>2599</v>
      </c>
      <c r="F50" s="1007" t="s">
        <v>2552</v>
      </c>
      <c r="G50" s="1007" t="s">
        <v>2553</v>
      </c>
      <c r="H50" s="1360" t="s">
        <v>2554</v>
      </c>
      <c r="I50" s="1360">
        <v>1</v>
      </c>
      <c r="J50" s="1009">
        <v>43586</v>
      </c>
      <c r="K50" s="1009">
        <v>44377</v>
      </c>
      <c r="L50" s="1481">
        <f t="shared" si="17"/>
        <v>113</v>
      </c>
      <c r="M50" s="1482">
        <v>44169</v>
      </c>
      <c r="N50" s="1483">
        <f t="shared" si="18"/>
        <v>-29.714285714285708</v>
      </c>
      <c r="O50" s="1484" t="str">
        <f t="shared" ca="1" si="19"/>
        <v>Alerta</v>
      </c>
      <c r="P50" s="1485"/>
      <c r="Q50" s="1486">
        <f t="shared" si="20"/>
        <v>0</v>
      </c>
      <c r="R50" s="1482"/>
      <c r="S50" s="1487" t="str">
        <f t="shared" si="21"/>
        <v>Cumple</v>
      </c>
      <c r="T50" s="1516"/>
      <c r="U50" s="1489"/>
      <c r="V50" s="1485"/>
    </row>
    <row r="51" spans="1:22" ht="79.5" customHeight="1" x14ac:dyDescent="0.2">
      <c r="A51" s="1477">
        <v>43</v>
      </c>
      <c r="B51" s="1360" t="s">
        <v>1261</v>
      </c>
      <c r="C51" s="1360" t="s">
        <v>29</v>
      </c>
      <c r="D51" s="1007" t="s">
        <v>2555</v>
      </c>
      <c r="E51" s="1007" t="s">
        <v>2556</v>
      </c>
      <c r="F51" s="1007" t="s">
        <v>2557</v>
      </c>
      <c r="G51" s="1007" t="s">
        <v>2558</v>
      </c>
      <c r="H51" s="1360" t="s">
        <v>2559</v>
      </c>
      <c r="I51" s="1360">
        <v>4</v>
      </c>
      <c r="J51" s="1009">
        <v>43983</v>
      </c>
      <c r="K51" s="1009">
        <v>44377</v>
      </c>
      <c r="L51" s="1481">
        <f t="shared" si="17"/>
        <v>56.285714285714285</v>
      </c>
      <c r="M51" s="1482">
        <v>44169</v>
      </c>
      <c r="N51" s="1483">
        <f t="shared" si="18"/>
        <v>-29.714285714285712</v>
      </c>
      <c r="O51" s="1484" t="str">
        <f t="shared" ca="1" si="19"/>
        <v>En tiempo</v>
      </c>
      <c r="P51" s="1485"/>
      <c r="Q51" s="1486">
        <f t="shared" si="20"/>
        <v>0</v>
      </c>
      <c r="R51" s="1482"/>
      <c r="S51" s="1487" t="str">
        <f t="shared" si="21"/>
        <v>Cumple</v>
      </c>
      <c r="T51" s="1516"/>
      <c r="U51" s="1489"/>
      <c r="V51" s="1485"/>
    </row>
    <row r="52" spans="1:22" ht="409.5" x14ac:dyDescent="0.2">
      <c r="A52" s="1477">
        <v>44</v>
      </c>
      <c r="B52" s="1360" t="s">
        <v>1261</v>
      </c>
      <c r="C52" s="1360" t="s">
        <v>29</v>
      </c>
      <c r="D52" s="1007" t="s">
        <v>2602</v>
      </c>
      <c r="E52" s="1007" t="s">
        <v>2560</v>
      </c>
      <c r="F52" s="1007" t="s">
        <v>2561</v>
      </c>
      <c r="G52" s="1008" t="s">
        <v>2600</v>
      </c>
      <c r="H52" s="1360" t="s">
        <v>2562</v>
      </c>
      <c r="I52" s="1360">
        <v>6</v>
      </c>
      <c r="J52" s="1009">
        <v>43983</v>
      </c>
      <c r="K52" s="1009">
        <v>44377</v>
      </c>
      <c r="L52" s="1481">
        <f t="shared" si="17"/>
        <v>56.285714285714285</v>
      </c>
      <c r="M52" s="1482">
        <v>44169</v>
      </c>
      <c r="N52" s="1483">
        <f t="shared" si="18"/>
        <v>-29.714285714285712</v>
      </c>
      <c r="O52" s="1484" t="str">
        <f t="shared" ca="1" si="19"/>
        <v>En tiempo</v>
      </c>
      <c r="P52" s="1485"/>
      <c r="Q52" s="1486">
        <f t="shared" si="20"/>
        <v>0</v>
      </c>
      <c r="R52" s="1482"/>
      <c r="S52" s="1487" t="str">
        <f t="shared" si="21"/>
        <v>Cumple</v>
      </c>
      <c r="T52" s="1516"/>
      <c r="U52" s="1489"/>
      <c r="V52" s="1485"/>
    </row>
    <row r="53" spans="1:22" ht="79.5" customHeight="1" x14ac:dyDescent="0.2">
      <c r="A53" s="1477">
        <v>45</v>
      </c>
      <c r="B53" s="1360" t="s">
        <v>1261</v>
      </c>
      <c r="C53" s="1360" t="s">
        <v>29</v>
      </c>
      <c r="D53" s="1007" t="s">
        <v>2563</v>
      </c>
      <c r="E53" s="1007" t="s">
        <v>2564</v>
      </c>
      <c r="F53" s="1007" t="s">
        <v>2565</v>
      </c>
      <c r="G53" s="1007" t="s">
        <v>2566</v>
      </c>
      <c r="H53" s="1360" t="s">
        <v>2567</v>
      </c>
      <c r="I53" s="1360">
        <v>1</v>
      </c>
      <c r="J53" s="1009">
        <v>43983</v>
      </c>
      <c r="K53" s="1009">
        <v>44377</v>
      </c>
      <c r="L53" s="1481">
        <f t="shared" si="17"/>
        <v>56.285714285714285</v>
      </c>
      <c r="M53" s="1482">
        <v>44169</v>
      </c>
      <c r="N53" s="1483">
        <f t="shared" si="18"/>
        <v>-29.714285714285712</v>
      </c>
      <c r="O53" s="1484" t="str">
        <f t="shared" ca="1" si="19"/>
        <v>En tiempo</v>
      </c>
      <c r="P53" s="1485"/>
      <c r="Q53" s="1486">
        <f t="shared" si="20"/>
        <v>0</v>
      </c>
      <c r="R53" s="1482"/>
      <c r="S53" s="1487" t="str">
        <f t="shared" si="21"/>
        <v>Cumple</v>
      </c>
      <c r="T53" s="1516"/>
      <c r="U53" s="1489"/>
      <c r="V53" s="1485"/>
    </row>
    <row r="54" spans="1:22" ht="79.5" customHeight="1" x14ac:dyDescent="0.2">
      <c r="A54" s="1477">
        <v>46</v>
      </c>
      <c r="B54" s="1360" t="s">
        <v>1261</v>
      </c>
      <c r="C54" s="1360" t="s">
        <v>29</v>
      </c>
      <c r="D54" s="1007" t="s">
        <v>2568</v>
      </c>
      <c r="E54" s="1007" t="s">
        <v>2569</v>
      </c>
      <c r="F54" s="1007" t="s">
        <v>2570</v>
      </c>
      <c r="G54" s="1007" t="s">
        <v>2571</v>
      </c>
      <c r="H54" s="1360" t="s">
        <v>2572</v>
      </c>
      <c r="I54" s="1360">
        <v>1</v>
      </c>
      <c r="J54" s="1009">
        <v>43845</v>
      </c>
      <c r="K54" s="1009">
        <v>44377</v>
      </c>
      <c r="L54" s="1481">
        <f t="shared" si="17"/>
        <v>76</v>
      </c>
      <c r="M54" s="1482">
        <v>44169</v>
      </c>
      <c r="N54" s="1483">
        <f t="shared" si="18"/>
        <v>-29.714285714285715</v>
      </c>
      <c r="O54" s="1484" t="str">
        <f t="shared" ca="1" si="19"/>
        <v>En tiempo</v>
      </c>
      <c r="P54" s="1485">
        <v>0.15</v>
      </c>
      <c r="Q54" s="1486">
        <f t="shared" si="20"/>
        <v>0.15</v>
      </c>
      <c r="R54" s="1482"/>
      <c r="S54" s="1487" t="str">
        <f t="shared" si="21"/>
        <v>Cumple</v>
      </c>
      <c r="T54" s="1523" t="s">
        <v>3024</v>
      </c>
      <c r="U54" s="1517" t="s">
        <v>3025</v>
      </c>
      <c r="V54" s="1485"/>
    </row>
    <row r="55" spans="1:22" ht="21" customHeight="1" x14ac:dyDescent="0.25">
      <c r="B55" s="1500"/>
      <c r="C55" s="1500"/>
      <c r="D55" s="1500"/>
      <c r="E55" s="1500"/>
      <c r="F55" s="1500"/>
      <c r="G55" s="1501"/>
      <c r="H55" s="1524" t="s">
        <v>23</v>
      </c>
      <c r="I55" s="1525">
        <f>SUM(I9:I54)</f>
        <v>81</v>
      </c>
      <c r="J55" s="1504"/>
      <c r="K55" s="1504"/>
      <c r="L55" s="1505"/>
      <c r="M55" s="1504"/>
      <c r="N55" s="2332" t="s">
        <v>22</v>
      </c>
      <c r="O55" s="2332"/>
      <c r="P55" s="1526">
        <f>SUM(P9:P54)</f>
        <v>38.249999999999986</v>
      </c>
      <c r="Q55" s="1527">
        <f>IF(P55=0,0,+P55/I55)</f>
        <v>0.47222222222222204</v>
      </c>
      <c r="R55" s="1528" t="s">
        <v>21</v>
      </c>
      <c r="S55" s="1527">
        <f>(COUNTIF(S9:S54,"Cumple")*100%)/COUNTA(S9:S54)</f>
        <v>1</v>
      </c>
      <c r="T55" s="1509"/>
      <c r="U55" s="1509"/>
    </row>
    <row r="56" spans="1:22" ht="16.5" x14ac:dyDescent="0.2">
      <c r="B56" s="1500"/>
      <c r="C56" s="1500"/>
      <c r="D56" s="1510"/>
      <c r="E56" s="1510"/>
      <c r="F56" s="1510"/>
      <c r="G56" s="1511"/>
      <c r="H56" s="1512"/>
      <c r="I56" s="1512"/>
      <c r="J56" s="1509"/>
      <c r="K56" s="1509"/>
      <c r="L56" s="1509"/>
      <c r="M56" s="1509"/>
      <c r="N56" s="1509"/>
      <c r="O56" s="1509"/>
      <c r="P56" s="1509"/>
      <c r="Q56" s="1509"/>
      <c r="R56" s="1509"/>
      <c r="S56" s="1509"/>
      <c r="T56" s="1509"/>
      <c r="U56" s="1509"/>
    </row>
    <row r="57" spans="1:22" x14ac:dyDescent="0.2">
      <c r="B57" s="1500"/>
      <c r="C57" s="1500"/>
      <c r="D57" s="1510"/>
      <c r="E57" s="1510"/>
      <c r="F57" s="1510"/>
      <c r="G57" s="1513"/>
      <c r="H57" s="1514"/>
      <c r="I57" s="1514"/>
    </row>
    <row r="58" spans="1:22" x14ac:dyDescent="0.2">
      <c r="B58" s="1500"/>
      <c r="C58" s="1500"/>
      <c r="D58" s="1510"/>
      <c r="E58" s="1510"/>
      <c r="F58" s="1510"/>
      <c r="G58" s="1513"/>
      <c r="H58" s="1514"/>
      <c r="I58" s="1514"/>
    </row>
    <row r="59" spans="1:22" x14ac:dyDescent="0.2">
      <c r="D59" s="1513"/>
      <c r="E59" s="1513"/>
      <c r="F59" s="1513"/>
      <c r="G59" s="1513"/>
      <c r="H59" s="1514"/>
      <c r="I59" s="1514"/>
    </row>
    <row r="60" spans="1:22" x14ac:dyDescent="0.2">
      <c r="D60" s="1513"/>
      <c r="E60" s="1513"/>
      <c r="F60" s="1513"/>
      <c r="G60" s="1513"/>
      <c r="H60" s="1514"/>
      <c r="I60" s="1514"/>
    </row>
    <row r="61" spans="1:22" x14ac:dyDescent="0.2">
      <c r="D61" s="1513"/>
      <c r="E61" s="1513"/>
      <c r="F61" s="1513"/>
      <c r="G61" s="1513"/>
      <c r="H61" s="1514"/>
      <c r="I61" s="1514"/>
    </row>
  </sheetData>
  <autoFilter ref="Q1:Q61"/>
  <mergeCells count="75">
    <mergeCell ref="V9:V10"/>
    <mergeCell ref="O9:O10"/>
    <mergeCell ref="J9:J10"/>
    <mergeCell ref="B1:V4"/>
    <mergeCell ref="B5:F5"/>
    <mergeCell ref="I5:V5"/>
    <mergeCell ref="A6:U6"/>
    <mergeCell ref="A7:B7"/>
    <mergeCell ref="D7:E7"/>
    <mergeCell ref="G7:H7"/>
    <mergeCell ref="I7:J7"/>
    <mergeCell ref="E9:E10"/>
    <mergeCell ref="F9:F10"/>
    <mergeCell ref="G9:G10"/>
    <mergeCell ref="H9:H10"/>
    <mergeCell ref="I9:I10"/>
    <mergeCell ref="U9:U10"/>
    <mergeCell ref="T9:T10"/>
    <mergeCell ref="F23:F25"/>
    <mergeCell ref="H23:H25"/>
    <mergeCell ref="I23:I25"/>
    <mergeCell ref="J23:J25"/>
    <mergeCell ref="K23:K25"/>
    <mergeCell ref="S23:S25"/>
    <mergeCell ref="P9:P10"/>
    <mergeCell ref="L23:L25"/>
    <mergeCell ref="Q9:Q10"/>
    <mergeCell ref="R9:R10"/>
    <mergeCell ref="S9:S10"/>
    <mergeCell ref="K9:K10"/>
    <mergeCell ref="L9:L10"/>
    <mergeCell ref="M9:M10"/>
    <mergeCell ref="N9:N10"/>
    <mergeCell ref="V23:V25"/>
    <mergeCell ref="G24:G25"/>
    <mergeCell ref="E27:E32"/>
    <mergeCell ref="F27:F32"/>
    <mergeCell ref="H27:H32"/>
    <mergeCell ref="I27:I32"/>
    <mergeCell ref="J27:J32"/>
    <mergeCell ref="K27:K32"/>
    <mergeCell ref="L27:L32"/>
    <mergeCell ref="M23:M25"/>
    <mergeCell ref="N23:N25"/>
    <mergeCell ref="O23:O25"/>
    <mergeCell ref="P23:P25"/>
    <mergeCell ref="Q23:Q25"/>
    <mergeCell ref="R23:R25"/>
    <mergeCell ref="S27:S32"/>
    <mergeCell ref="V27:V32"/>
    <mergeCell ref="E43:E44"/>
    <mergeCell ref="F43:F45"/>
    <mergeCell ref="G43:G45"/>
    <mergeCell ref="H43:H45"/>
    <mergeCell ref="I43:I45"/>
    <mergeCell ref="J43:J45"/>
    <mergeCell ref="K43:K45"/>
    <mergeCell ref="L43:L45"/>
    <mergeCell ref="M27:M32"/>
    <mergeCell ref="N27:N32"/>
    <mergeCell ref="O27:O32"/>
    <mergeCell ref="P27:P32"/>
    <mergeCell ref="Q27:Q32"/>
    <mergeCell ref="R27:R32"/>
    <mergeCell ref="M43:M45"/>
    <mergeCell ref="T43:T45"/>
    <mergeCell ref="U43:U45"/>
    <mergeCell ref="V43:V45"/>
    <mergeCell ref="N55:O55"/>
    <mergeCell ref="R43:R45"/>
    <mergeCell ref="N43:N45"/>
    <mergeCell ref="O43:O45"/>
    <mergeCell ref="P43:P45"/>
    <mergeCell ref="Q43:Q45"/>
    <mergeCell ref="S43:S45"/>
  </mergeCells>
  <conditionalFormatting sqref="Q8">
    <cfRule type="cellIs" dxfId="408" priority="57" stopIfTrue="1" operator="between">
      <formula>0.9</formula>
      <formula>1</formula>
    </cfRule>
    <cfRule type="cellIs" dxfId="407" priority="58" stopIfTrue="1" operator="between">
      <formula>0.5</formula>
      <formula>0.89</formula>
    </cfRule>
    <cfRule type="cellIs" dxfId="406" priority="59" stopIfTrue="1" operator="between">
      <formula>0.2</formula>
      <formula>0.49</formula>
    </cfRule>
    <cfRule type="cellIs" dxfId="405" priority="60" stopIfTrue="1" operator="between">
      <formula>0</formula>
      <formula>0.19</formula>
    </cfRule>
  </conditionalFormatting>
  <conditionalFormatting sqref="S9">
    <cfRule type="containsText" dxfId="404" priority="55" operator="containsText" text="Incumple">
      <formula>NOT(ISERROR(SEARCH("Incumple",S9)))</formula>
    </cfRule>
    <cfRule type="containsText" dxfId="403" priority="56" operator="containsText" text="Cumple">
      <formula>NOT(ISERROR(SEARCH("Cumple",S9)))</formula>
    </cfRule>
  </conditionalFormatting>
  <conditionalFormatting sqref="Q9">
    <cfRule type="cellIs" dxfId="402" priority="54" operator="between">
      <formula>1</formula>
      <formula>0.9</formula>
    </cfRule>
  </conditionalFormatting>
  <conditionalFormatting sqref="Q9">
    <cfRule type="cellIs" dxfId="401" priority="51" operator="between">
      <formula>0.19</formula>
      <formula>0</formula>
    </cfRule>
    <cfRule type="cellIs" dxfId="400" priority="52" operator="between">
      <formula>0.49</formula>
      <formula>0.2</formula>
    </cfRule>
    <cfRule type="cellIs" dxfId="399" priority="53" operator="between">
      <formula>0.89</formula>
      <formula>0.5</formula>
    </cfRule>
  </conditionalFormatting>
  <conditionalFormatting sqref="Q55">
    <cfRule type="cellIs" dxfId="398" priority="50" operator="between">
      <formula>1</formula>
      <formula>0.9</formula>
    </cfRule>
  </conditionalFormatting>
  <conditionalFormatting sqref="Q55">
    <cfRule type="cellIs" dxfId="397" priority="47" operator="between">
      <formula>0.19</formula>
      <formula>0</formula>
    </cfRule>
    <cfRule type="cellIs" dxfId="396" priority="48" operator="between">
      <formula>0.49</formula>
      <formula>0.2</formula>
    </cfRule>
    <cfRule type="cellIs" dxfId="395" priority="49" operator="between">
      <formula>0.89</formula>
      <formula>0.5</formula>
    </cfRule>
  </conditionalFormatting>
  <conditionalFormatting sqref="S55">
    <cfRule type="cellIs" dxfId="394" priority="46" operator="between">
      <formula>1</formula>
      <formula>0.9</formula>
    </cfRule>
  </conditionalFormatting>
  <conditionalFormatting sqref="S55">
    <cfRule type="cellIs" dxfId="393" priority="43" operator="between">
      <formula>0.19</formula>
      <formula>0</formula>
    </cfRule>
    <cfRule type="cellIs" dxfId="392" priority="44" operator="between">
      <formula>0.49</formula>
      <formula>0.2</formula>
    </cfRule>
    <cfRule type="cellIs" dxfId="391" priority="45" operator="between">
      <formula>0.89</formula>
      <formula>0.5</formula>
    </cfRule>
  </conditionalFormatting>
  <conditionalFormatting sqref="O9">
    <cfRule type="containsText" dxfId="390" priority="41" operator="containsText" text="Alerta">
      <formula>NOT(ISERROR(SEARCH("Alerta",O9)))</formula>
    </cfRule>
    <cfRule type="containsText" dxfId="389" priority="42" operator="containsText" text="En tiempo">
      <formula>NOT(ISERROR(SEARCH("En tiempo",O9)))</formula>
    </cfRule>
  </conditionalFormatting>
  <conditionalFormatting sqref="O11:O22">
    <cfRule type="containsText" dxfId="388" priority="39" operator="containsText" text="Alerta">
      <formula>NOT(ISERROR(SEARCH("Alerta",O11)))</formula>
    </cfRule>
    <cfRule type="containsText" dxfId="387" priority="40" operator="containsText" text="En tiempo">
      <formula>NOT(ISERROR(SEARCH("En tiempo",O11)))</formula>
    </cfRule>
  </conditionalFormatting>
  <conditionalFormatting sqref="S11:S22">
    <cfRule type="containsText" dxfId="386" priority="37" operator="containsText" text="Incumple">
      <formula>NOT(ISERROR(SEARCH("Incumple",S11)))</formula>
    </cfRule>
    <cfRule type="containsText" dxfId="385" priority="38" operator="containsText" text="Cumple">
      <formula>NOT(ISERROR(SEARCH("Cumple",S11)))</formula>
    </cfRule>
  </conditionalFormatting>
  <conditionalFormatting sqref="Q11:Q22">
    <cfRule type="cellIs" dxfId="384" priority="36" operator="between">
      <formula>1</formula>
      <formula>0.9</formula>
    </cfRule>
  </conditionalFormatting>
  <conditionalFormatting sqref="Q11:Q22">
    <cfRule type="cellIs" dxfId="383" priority="33" operator="between">
      <formula>0.19</formula>
      <formula>0</formula>
    </cfRule>
    <cfRule type="cellIs" dxfId="382" priority="34" operator="between">
      <formula>0.49</formula>
      <formula>0.2</formula>
    </cfRule>
    <cfRule type="cellIs" dxfId="381" priority="35" operator="between">
      <formula>0.89</formula>
      <formula>0.5</formula>
    </cfRule>
  </conditionalFormatting>
  <conditionalFormatting sqref="O23">
    <cfRule type="containsText" dxfId="380" priority="31" operator="containsText" text="Alerta">
      <formula>NOT(ISERROR(SEARCH("Alerta",O23)))</formula>
    </cfRule>
    <cfRule type="containsText" dxfId="379" priority="32" operator="containsText" text="En tiempo">
      <formula>NOT(ISERROR(SEARCH("En tiempo",O23)))</formula>
    </cfRule>
  </conditionalFormatting>
  <conditionalFormatting sqref="S23">
    <cfRule type="containsText" dxfId="378" priority="29" operator="containsText" text="Incumple">
      <formula>NOT(ISERROR(SEARCH("Incumple",S23)))</formula>
    </cfRule>
    <cfRule type="containsText" dxfId="377" priority="30" operator="containsText" text="Cumple">
      <formula>NOT(ISERROR(SEARCH("Cumple",S23)))</formula>
    </cfRule>
  </conditionalFormatting>
  <conditionalFormatting sqref="Q23">
    <cfRule type="cellIs" dxfId="376" priority="28" operator="between">
      <formula>1</formula>
      <formula>0.9</formula>
    </cfRule>
  </conditionalFormatting>
  <conditionalFormatting sqref="Q23">
    <cfRule type="cellIs" dxfId="375" priority="25" operator="between">
      <formula>0.19</formula>
      <formula>0</formula>
    </cfRule>
    <cfRule type="cellIs" dxfId="374" priority="26" operator="between">
      <formula>0.49</formula>
      <formula>0.2</formula>
    </cfRule>
    <cfRule type="cellIs" dxfId="373" priority="27" operator="between">
      <formula>0.89</formula>
      <formula>0.5</formula>
    </cfRule>
  </conditionalFormatting>
  <conditionalFormatting sqref="O26:O27">
    <cfRule type="containsText" dxfId="372" priority="23" operator="containsText" text="Alerta">
      <formula>NOT(ISERROR(SEARCH("Alerta",O26)))</formula>
    </cfRule>
    <cfRule type="containsText" dxfId="371" priority="24" operator="containsText" text="En tiempo">
      <formula>NOT(ISERROR(SEARCH("En tiempo",O26)))</formula>
    </cfRule>
  </conditionalFormatting>
  <conditionalFormatting sqref="S26:S27">
    <cfRule type="containsText" dxfId="370" priority="21" operator="containsText" text="Incumple">
      <formula>NOT(ISERROR(SEARCH("Incumple",S26)))</formula>
    </cfRule>
    <cfRule type="containsText" dxfId="369" priority="22" operator="containsText" text="Cumple">
      <formula>NOT(ISERROR(SEARCH("Cumple",S26)))</formula>
    </cfRule>
  </conditionalFormatting>
  <conditionalFormatting sqref="Q26:Q27">
    <cfRule type="cellIs" dxfId="368" priority="20" operator="between">
      <formula>1</formula>
      <formula>0.9</formula>
    </cfRule>
  </conditionalFormatting>
  <conditionalFormatting sqref="Q26:Q27">
    <cfRule type="cellIs" dxfId="367" priority="17" operator="between">
      <formula>0.19</formula>
      <formula>0</formula>
    </cfRule>
    <cfRule type="cellIs" dxfId="366" priority="18" operator="between">
      <formula>0.49</formula>
      <formula>0.2</formula>
    </cfRule>
    <cfRule type="cellIs" dxfId="365" priority="19" operator="between">
      <formula>0.89</formula>
      <formula>0.5</formula>
    </cfRule>
  </conditionalFormatting>
  <conditionalFormatting sqref="O33:O43">
    <cfRule type="containsText" dxfId="364" priority="15" operator="containsText" text="Alerta">
      <formula>NOT(ISERROR(SEARCH("Alerta",O33)))</formula>
    </cfRule>
    <cfRule type="containsText" dxfId="363" priority="16" operator="containsText" text="En tiempo">
      <formula>NOT(ISERROR(SEARCH("En tiempo",O33)))</formula>
    </cfRule>
  </conditionalFormatting>
  <conditionalFormatting sqref="S33:S43">
    <cfRule type="containsText" dxfId="362" priority="13" operator="containsText" text="Incumple">
      <formula>NOT(ISERROR(SEARCH("Incumple",S33)))</formula>
    </cfRule>
    <cfRule type="containsText" dxfId="361" priority="14" operator="containsText" text="Cumple">
      <formula>NOT(ISERROR(SEARCH("Cumple",S33)))</formula>
    </cfRule>
  </conditionalFormatting>
  <conditionalFormatting sqref="Q33:Q43">
    <cfRule type="cellIs" dxfId="360" priority="12" operator="between">
      <formula>1</formula>
      <formula>0.9</formula>
    </cfRule>
  </conditionalFormatting>
  <conditionalFormatting sqref="Q33:Q43">
    <cfRule type="cellIs" dxfId="359" priority="9" operator="between">
      <formula>0.19</formula>
      <formula>0</formula>
    </cfRule>
    <cfRule type="cellIs" dxfId="358" priority="10" operator="between">
      <formula>0.49</formula>
      <formula>0.2</formula>
    </cfRule>
    <cfRule type="cellIs" dxfId="357" priority="11" operator="between">
      <formula>0.89</formula>
      <formula>0.5</formula>
    </cfRule>
  </conditionalFormatting>
  <conditionalFormatting sqref="O46:O54">
    <cfRule type="containsText" dxfId="356" priority="7" operator="containsText" text="Alerta">
      <formula>NOT(ISERROR(SEARCH("Alerta",O46)))</formula>
    </cfRule>
    <cfRule type="containsText" dxfId="355" priority="8" operator="containsText" text="En tiempo">
      <formula>NOT(ISERROR(SEARCH("En tiempo",O46)))</formula>
    </cfRule>
  </conditionalFormatting>
  <conditionalFormatting sqref="S46:S54">
    <cfRule type="containsText" dxfId="354" priority="5" operator="containsText" text="Incumple">
      <formula>NOT(ISERROR(SEARCH("Incumple",S46)))</formula>
    </cfRule>
    <cfRule type="containsText" dxfId="353" priority="6" operator="containsText" text="Cumple">
      <formula>NOT(ISERROR(SEARCH("Cumple",S46)))</formula>
    </cfRule>
  </conditionalFormatting>
  <conditionalFormatting sqref="Q46:Q54">
    <cfRule type="cellIs" dxfId="352" priority="4" operator="between">
      <formula>1</formula>
      <formula>0.9</formula>
    </cfRule>
  </conditionalFormatting>
  <conditionalFormatting sqref="Q46:Q54">
    <cfRule type="cellIs" dxfId="351" priority="1" operator="between">
      <formula>0.19</formula>
      <formula>0</formula>
    </cfRule>
    <cfRule type="cellIs" dxfId="350" priority="2" operator="between">
      <formula>0.49</formula>
      <formula>0.2</formula>
    </cfRule>
    <cfRule type="cellIs" dxfId="349" priority="3" operator="between">
      <formula>0.89</formula>
      <formula>0.5</formula>
    </cfRule>
  </conditionalFormatting>
  <dataValidations count="1">
    <dataValidation type="list" allowBlank="1" showInputMessage="1" showErrorMessage="1" sqref="C9:C54">
      <formula1>INDIRECT($B9)</formula1>
    </dataValidation>
  </dataValidations>
  <hyperlinks>
    <hyperlink ref="T14" r:id="rId1"/>
    <hyperlink ref="T16" r:id="rId2"/>
    <hyperlink ref="T19" r:id="rId3"/>
    <hyperlink ref="T23" r:id="rId4"/>
    <hyperlink ref="T24" r:id="rId5"/>
    <hyperlink ref="T25" r:id="rId6"/>
    <hyperlink ref="T27" r:id="rId7"/>
    <hyperlink ref="T28" r:id="rId8"/>
    <hyperlink ref="T29" r:id="rId9"/>
    <hyperlink ref="T30" r:id="rId10"/>
    <hyperlink ref="T31" r:id="rId11"/>
    <hyperlink ref="T32" r:id="rId12"/>
    <hyperlink ref="T34" r:id="rId13"/>
    <hyperlink ref="T37" r:id="rId14"/>
    <hyperlink ref="T38" r:id="rId15"/>
    <hyperlink ref="T39" r:id="rId16"/>
    <hyperlink ref="T40" r:id="rId17"/>
    <hyperlink ref="T41" r:id="rId18"/>
    <hyperlink ref="T42" r:id="rId19"/>
    <hyperlink ref="T46" r:id="rId20"/>
    <hyperlink ref="T47" r:id="rId21"/>
    <hyperlink ref="T48" r:id="rId22"/>
    <hyperlink ref="T49" r:id="rId23"/>
    <hyperlink ref="T54" r:id="rId24"/>
  </hyperlinks>
  <pageMargins left="1.0236220472440944" right="0.23622047244094491" top="0.74803149606299213" bottom="0.74803149606299213" header="0.31496062992125984" footer="0.31496062992125984"/>
  <pageSetup paperSize="119" scale="53" fitToWidth="0" orientation="landscape" horizontalDpi="300" verticalDpi="300" r:id="rId25"/>
  <drawing r:id="rId26"/>
  <legacyDrawing r:id="rId27"/>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J56:L234 O56:O234 B9:B234</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1048576"/>
  <sheetViews>
    <sheetView topLeftCell="I1" zoomScale="40" zoomScaleNormal="40" workbookViewId="0">
      <pane ySplit="8" topLeftCell="A9" activePane="bottomLeft" state="frozen"/>
      <selection activeCell="A10" sqref="A10"/>
      <selection pane="bottomLeft" activeCell="Q14" sqref="Q14"/>
    </sheetView>
  </sheetViews>
  <sheetFormatPr baseColWidth="10" defaultColWidth="17.5703125" defaultRowHeight="15.75" x14ac:dyDescent="0.2"/>
  <cols>
    <col min="1" max="1" width="4" style="1470" customWidth="1"/>
    <col min="2" max="2" width="12.28515625" style="1515" customWidth="1"/>
    <col min="3" max="3" width="31" style="1515" customWidth="1"/>
    <col min="4" max="4" width="35" style="1515" customWidth="1"/>
    <col min="5" max="5" width="24.140625" style="1515" customWidth="1"/>
    <col min="6" max="6" width="25.28515625" style="1515" customWidth="1"/>
    <col min="7" max="7" width="25.85546875" style="1515" customWidth="1"/>
    <col min="8" max="8" width="25.28515625" style="1470" customWidth="1"/>
    <col min="9" max="9" width="19.42578125" style="1470" customWidth="1"/>
    <col min="10" max="10" width="22.140625" style="1470" customWidth="1"/>
    <col min="11" max="11" width="25" style="1470" customWidth="1"/>
    <col min="12" max="12" width="19.42578125" style="1470" customWidth="1"/>
    <col min="13" max="13" width="18.140625" style="1470" customWidth="1"/>
    <col min="14" max="14" width="16" style="1470" customWidth="1"/>
    <col min="15" max="15" width="20.5703125" style="1470" customWidth="1"/>
    <col min="16" max="16" width="14" style="1470" customWidth="1"/>
    <col min="17" max="17" width="36.42578125" style="1470" customWidth="1"/>
    <col min="18" max="18" width="19" style="1470" customWidth="1"/>
    <col min="19" max="19" width="20.42578125" style="1470" customWidth="1"/>
    <col min="20" max="20" width="28" style="1470" customWidth="1"/>
    <col min="21" max="21" width="84.140625" style="1470" customWidth="1"/>
    <col min="22" max="22" width="47.5703125" style="1470" customWidth="1"/>
    <col min="23" max="24" width="17.5703125" style="1470" customWidth="1"/>
    <col min="25" max="25" width="20.7109375" style="1470" customWidth="1"/>
    <col min="26" max="16384" width="17.5703125" style="1470"/>
  </cols>
  <sheetData>
    <row r="1" spans="1:22" ht="15.75" customHeight="1" x14ac:dyDescent="0.2">
      <c r="B1" s="2174" t="s">
        <v>2609</v>
      </c>
      <c r="C1" s="2175"/>
      <c r="D1" s="2175"/>
      <c r="E1" s="2175"/>
      <c r="F1" s="2175"/>
      <c r="G1" s="2175"/>
      <c r="H1" s="2175"/>
      <c r="I1" s="2175"/>
      <c r="J1" s="2175"/>
      <c r="K1" s="2175"/>
      <c r="L1" s="2175"/>
      <c r="M1" s="2175"/>
      <c r="N1" s="2175"/>
      <c r="O1" s="2175"/>
      <c r="P1" s="2175"/>
      <c r="Q1" s="2175"/>
      <c r="R1" s="2175"/>
      <c r="S1" s="2175"/>
      <c r="T1" s="2175"/>
      <c r="U1" s="2175"/>
      <c r="V1" s="2175"/>
    </row>
    <row r="2" spans="1:22" ht="15.75" customHeight="1" x14ac:dyDescent="0.2">
      <c r="B2" s="2174"/>
      <c r="C2" s="2175"/>
      <c r="D2" s="2175"/>
      <c r="E2" s="2175"/>
      <c r="F2" s="2175"/>
      <c r="G2" s="2175"/>
      <c r="H2" s="2175"/>
      <c r="I2" s="2175"/>
      <c r="J2" s="2175"/>
      <c r="K2" s="2175"/>
      <c r="L2" s="2175"/>
      <c r="M2" s="2175"/>
      <c r="N2" s="2175"/>
      <c r="O2" s="2175"/>
      <c r="P2" s="2175"/>
      <c r="Q2" s="2175"/>
      <c r="R2" s="2175"/>
      <c r="S2" s="2175"/>
      <c r="T2" s="2175"/>
      <c r="U2" s="2175"/>
      <c r="V2" s="2175"/>
    </row>
    <row r="3" spans="1:22" ht="15.75" customHeight="1" x14ac:dyDescent="0.2">
      <c r="B3" s="2174"/>
      <c r="C3" s="2175"/>
      <c r="D3" s="2175"/>
      <c r="E3" s="2175"/>
      <c r="F3" s="2175"/>
      <c r="G3" s="2175"/>
      <c r="H3" s="2175"/>
      <c r="I3" s="2175"/>
      <c r="J3" s="2175"/>
      <c r="K3" s="2175"/>
      <c r="L3" s="2175"/>
      <c r="M3" s="2175"/>
      <c r="N3" s="2175"/>
      <c r="O3" s="2175"/>
      <c r="P3" s="2175"/>
      <c r="Q3" s="2175"/>
      <c r="R3" s="2175"/>
      <c r="S3" s="2175"/>
      <c r="T3" s="2175"/>
      <c r="U3" s="2175"/>
      <c r="V3" s="2175"/>
    </row>
    <row r="4" spans="1:22" ht="15.75" customHeight="1" x14ac:dyDescent="0.2">
      <c r="B4" s="2174"/>
      <c r="C4" s="2175"/>
      <c r="D4" s="2175"/>
      <c r="E4" s="2175"/>
      <c r="F4" s="2175"/>
      <c r="G4" s="2175"/>
      <c r="H4" s="2175"/>
      <c r="I4" s="2175"/>
      <c r="J4" s="2175"/>
      <c r="K4" s="2175"/>
      <c r="L4" s="2175"/>
      <c r="M4" s="2175"/>
      <c r="N4" s="2175"/>
      <c r="O4" s="2175"/>
      <c r="P4" s="2175"/>
      <c r="Q4" s="2175"/>
      <c r="R4" s="2175"/>
      <c r="S4" s="2175"/>
      <c r="T4" s="2175"/>
      <c r="U4" s="2175"/>
      <c r="V4" s="2175"/>
    </row>
    <row r="5" spans="1:22" ht="19.5" customHeight="1" x14ac:dyDescent="0.2">
      <c r="B5" s="2176" t="s">
        <v>69</v>
      </c>
      <c r="C5" s="2176"/>
      <c r="D5" s="2176"/>
      <c r="E5" s="2176"/>
      <c r="F5" s="2176"/>
      <c r="G5" s="1471" t="s">
        <v>68</v>
      </c>
      <c r="H5" s="1471">
        <v>1</v>
      </c>
      <c r="I5" s="2176" t="s">
        <v>1374</v>
      </c>
      <c r="J5" s="2176"/>
      <c r="K5" s="2176"/>
      <c r="L5" s="2176"/>
      <c r="M5" s="2176"/>
      <c r="N5" s="2176"/>
      <c r="O5" s="2176"/>
      <c r="P5" s="2176"/>
      <c r="Q5" s="2176"/>
      <c r="R5" s="2176"/>
      <c r="S5" s="2176"/>
      <c r="T5" s="2176"/>
      <c r="U5" s="2176"/>
      <c r="V5" s="2176"/>
    </row>
    <row r="6" spans="1:22" ht="19.5" customHeight="1" x14ac:dyDescent="0.2">
      <c r="A6" s="2177" t="s">
        <v>66</v>
      </c>
      <c r="B6" s="2178"/>
      <c r="C6" s="2178"/>
      <c r="D6" s="2178"/>
      <c r="E6" s="2178"/>
      <c r="F6" s="2178"/>
      <c r="G6" s="2178"/>
      <c r="H6" s="2178"/>
      <c r="I6" s="2178"/>
      <c r="J6" s="2178"/>
      <c r="K6" s="2178"/>
      <c r="L6" s="2178"/>
      <c r="M6" s="2178"/>
      <c r="N6" s="2178"/>
      <c r="O6" s="2178"/>
      <c r="P6" s="2178"/>
      <c r="Q6" s="2178"/>
      <c r="R6" s="2178"/>
      <c r="S6" s="2178"/>
      <c r="T6" s="2178"/>
      <c r="U6" s="2179"/>
      <c r="V6" s="1471"/>
    </row>
    <row r="7" spans="1:22" ht="15.75" customHeight="1" x14ac:dyDescent="0.2">
      <c r="A7" s="2180" t="s">
        <v>65</v>
      </c>
      <c r="B7" s="2181"/>
      <c r="C7" s="1472" t="s">
        <v>1244</v>
      </c>
      <c r="D7" s="2180" t="s">
        <v>63</v>
      </c>
      <c r="E7" s="2181"/>
      <c r="F7" s="1472" t="s">
        <v>1243</v>
      </c>
      <c r="G7" s="2180" t="s">
        <v>2</v>
      </c>
      <c r="H7" s="2181"/>
      <c r="I7" s="2182" t="s">
        <v>1842</v>
      </c>
      <c r="J7" s="2183"/>
      <c r="K7" s="1473"/>
      <c r="L7" s="1473"/>
      <c r="M7" s="1473"/>
      <c r="N7" s="1473"/>
      <c r="O7" s="1473"/>
      <c r="P7" s="1473"/>
      <c r="Q7" s="1473"/>
      <c r="R7" s="1473"/>
      <c r="S7" s="1473"/>
      <c r="T7" s="1473"/>
      <c r="U7" s="1474"/>
      <c r="V7" s="1475"/>
    </row>
    <row r="8" spans="1:22" ht="39.75" customHeight="1" x14ac:dyDescent="0.2">
      <c r="B8" s="1476" t="s">
        <v>60</v>
      </c>
      <c r="C8" s="1476" t="s">
        <v>70</v>
      </c>
      <c r="D8" s="1476" t="s">
        <v>59</v>
      </c>
      <c r="E8" s="1476" t="s">
        <v>58</v>
      </c>
      <c r="F8" s="1476" t="s">
        <v>57</v>
      </c>
      <c r="G8" s="1476" t="s">
        <v>56</v>
      </c>
      <c r="H8" s="1476" t="s">
        <v>1375</v>
      </c>
      <c r="I8" s="1476" t="s">
        <v>55</v>
      </c>
      <c r="J8" s="1476" t="s">
        <v>54</v>
      </c>
      <c r="K8" s="1476" t="s">
        <v>53</v>
      </c>
      <c r="L8" s="1476" t="s">
        <v>52</v>
      </c>
      <c r="M8" s="1476" t="s">
        <v>51</v>
      </c>
      <c r="N8" s="1476" t="s">
        <v>50</v>
      </c>
      <c r="O8" s="1476" t="s">
        <v>49</v>
      </c>
      <c r="P8" s="1476" t="s">
        <v>48</v>
      </c>
      <c r="Q8" s="1476" t="s">
        <v>47</v>
      </c>
      <c r="R8" s="1476" t="s">
        <v>46</v>
      </c>
      <c r="S8" s="575" t="s">
        <v>45</v>
      </c>
      <c r="T8" s="575" t="s">
        <v>44</v>
      </c>
      <c r="U8" s="575" t="s">
        <v>43</v>
      </c>
      <c r="V8" s="657" t="s">
        <v>42</v>
      </c>
    </row>
    <row r="9" spans="1:22" ht="79.5" customHeight="1" x14ac:dyDescent="0.2">
      <c r="A9" s="1477">
        <v>1</v>
      </c>
      <c r="B9" s="1006" t="s">
        <v>2573</v>
      </c>
      <c r="C9" s="1003" t="s">
        <v>2574</v>
      </c>
      <c r="D9" s="1004" t="s">
        <v>2575</v>
      </c>
      <c r="E9" s="1004" t="s">
        <v>2576</v>
      </c>
      <c r="F9" s="1004" t="s">
        <v>2577</v>
      </c>
      <c r="G9" s="1004" t="s">
        <v>2578</v>
      </c>
      <c r="H9" s="568" t="s">
        <v>2579</v>
      </c>
      <c r="I9" s="568">
        <v>1</v>
      </c>
      <c r="J9" s="1010">
        <v>43789</v>
      </c>
      <c r="K9" s="1005">
        <v>44377</v>
      </c>
      <c r="L9" s="1481">
        <f t="shared" ref="L9:L13" si="0">(+K9-J9)/7</f>
        <v>84</v>
      </c>
      <c r="M9" s="1482">
        <v>44174</v>
      </c>
      <c r="N9" s="1483">
        <f t="shared" ref="N9:N13" si="1">(M9-J9)/7-L9</f>
        <v>-29</v>
      </c>
      <c r="O9" s="1484" t="str">
        <f t="shared" ref="O9:O13" ca="1" si="2">IF((K9-TODAY())/7&gt;=L9/4,"En tiempo","Alerta")</f>
        <v>En tiempo</v>
      </c>
      <c r="P9" s="1485">
        <v>0.1</v>
      </c>
      <c r="Q9" s="1486">
        <f>IF(P9/I9=1,1,+P9/I9)</f>
        <v>0.1</v>
      </c>
      <c r="R9" s="1482"/>
      <c r="S9" s="1487" t="str">
        <f t="shared" ref="S9:S13" si="3">IF(R9&lt;=K9,"Cumple","Incumple")</f>
        <v>Cumple</v>
      </c>
      <c r="T9" s="1496"/>
      <c r="U9" s="1529" t="s">
        <v>3027</v>
      </c>
      <c r="V9" s="1485"/>
    </row>
    <row r="10" spans="1:22" ht="79.5" customHeight="1" x14ac:dyDescent="0.2">
      <c r="A10" s="1477">
        <v>1</v>
      </c>
      <c r="B10" s="1006" t="s">
        <v>2573</v>
      </c>
      <c r="C10" s="1003" t="s">
        <v>2574</v>
      </c>
      <c r="D10" s="1004" t="s">
        <v>2580</v>
      </c>
      <c r="E10" s="1004" t="s">
        <v>2581</v>
      </c>
      <c r="F10" s="1004" t="s">
        <v>2582</v>
      </c>
      <c r="G10" s="1004" t="s">
        <v>2583</v>
      </c>
      <c r="H10" s="568" t="s">
        <v>2584</v>
      </c>
      <c r="I10" s="568">
        <v>1</v>
      </c>
      <c r="J10" s="1005">
        <v>43941</v>
      </c>
      <c r="K10" s="1005">
        <v>44377</v>
      </c>
      <c r="L10" s="1481">
        <f t="shared" si="0"/>
        <v>62.285714285714285</v>
      </c>
      <c r="M10" s="1482">
        <v>44174</v>
      </c>
      <c r="N10" s="1483">
        <f t="shared" si="1"/>
        <v>-29</v>
      </c>
      <c r="O10" s="1484" t="str">
        <f t="shared" ca="1" si="2"/>
        <v>En tiempo</v>
      </c>
      <c r="P10" s="1485">
        <v>0.6</v>
      </c>
      <c r="Q10" s="1486">
        <f t="shared" ref="Q10:Q13" si="4">IF(P10/I10=1,1,+P10/I10)</f>
        <v>0.6</v>
      </c>
      <c r="R10" s="1482"/>
      <c r="S10" s="1487" t="str">
        <f t="shared" si="3"/>
        <v>Cumple</v>
      </c>
      <c r="T10" s="1496"/>
      <c r="U10" s="1529" t="s">
        <v>3028</v>
      </c>
      <c r="V10" s="1485"/>
    </row>
    <row r="11" spans="1:22" ht="79.5" customHeight="1" x14ac:dyDescent="0.2">
      <c r="A11" s="1477">
        <v>1</v>
      </c>
      <c r="B11" s="1006" t="s">
        <v>2573</v>
      </c>
      <c r="C11" s="1003" t="s">
        <v>2574</v>
      </c>
      <c r="D11" s="1004" t="s">
        <v>2585</v>
      </c>
      <c r="E11" s="1004" t="s">
        <v>2586</v>
      </c>
      <c r="F11" s="1004" t="s">
        <v>2587</v>
      </c>
      <c r="G11" s="1004" t="s">
        <v>2588</v>
      </c>
      <c r="H11" s="568" t="s">
        <v>1650</v>
      </c>
      <c r="I11" s="568">
        <v>3</v>
      </c>
      <c r="J11" s="1005">
        <v>43789</v>
      </c>
      <c r="K11" s="1005">
        <v>44377</v>
      </c>
      <c r="L11" s="1481">
        <f t="shared" si="0"/>
        <v>84</v>
      </c>
      <c r="M11" s="1482">
        <v>44174</v>
      </c>
      <c r="N11" s="1483">
        <f t="shared" si="1"/>
        <v>-29</v>
      </c>
      <c r="O11" s="1484" t="str">
        <f t="shared" ca="1" si="2"/>
        <v>En tiempo</v>
      </c>
      <c r="P11" s="1485">
        <v>2</v>
      </c>
      <c r="Q11" s="1486">
        <f t="shared" si="4"/>
        <v>0.66666666666666663</v>
      </c>
      <c r="R11" s="1482"/>
      <c r="S11" s="1487" t="str">
        <f t="shared" si="3"/>
        <v>Cumple</v>
      </c>
      <c r="T11" s="1496"/>
      <c r="U11" s="1529" t="s">
        <v>3029</v>
      </c>
      <c r="V11" s="1485"/>
    </row>
    <row r="12" spans="1:22" ht="79.5" customHeight="1" x14ac:dyDescent="0.2">
      <c r="A12" s="1477">
        <v>1</v>
      </c>
      <c r="B12" s="1006" t="s">
        <v>2573</v>
      </c>
      <c r="C12" s="1003" t="s">
        <v>2574</v>
      </c>
      <c r="D12" s="1004" t="s">
        <v>2589</v>
      </c>
      <c r="E12" s="1004" t="s">
        <v>2590</v>
      </c>
      <c r="F12" s="1004" t="s">
        <v>2591</v>
      </c>
      <c r="G12" s="1004" t="s">
        <v>2607</v>
      </c>
      <c r="H12" s="568" t="s">
        <v>2592</v>
      </c>
      <c r="I12" s="568">
        <v>1</v>
      </c>
      <c r="J12" s="1005">
        <v>43789</v>
      </c>
      <c r="K12" s="1005">
        <v>44377</v>
      </c>
      <c r="L12" s="1481">
        <f t="shared" si="0"/>
        <v>84</v>
      </c>
      <c r="M12" s="1482">
        <v>44174</v>
      </c>
      <c r="N12" s="1483">
        <f t="shared" si="1"/>
        <v>-29</v>
      </c>
      <c r="O12" s="1484" t="str">
        <f t="shared" ca="1" si="2"/>
        <v>En tiempo</v>
      </c>
      <c r="P12" s="1485">
        <v>0.2</v>
      </c>
      <c r="Q12" s="1486">
        <f t="shared" si="4"/>
        <v>0.2</v>
      </c>
      <c r="R12" s="1482"/>
      <c r="S12" s="1487" t="str">
        <f t="shared" si="3"/>
        <v>Cumple</v>
      </c>
      <c r="T12" s="1496"/>
      <c r="U12" s="1529" t="s">
        <v>3030</v>
      </c>
      <c r="V12" s="1485"/>
    </row>
    <row r="13" spans="1:22" ht="143.44999999999999" customHeight="1" x14ac:dyDescent="0.2">
      <c r="A13" s="1477">
        <v>1</v>
      </c>
      <c r="B13" s="1006" t="s">
        <v>2573</v>
      </c>
      <c r="C13" s="1003" t="s">
        <v>2574</v>
      </c>
      <c r="D13" s="1004" t="s">
        <v>2593</v>
      </c>
      <c r="E13" s="1004" t="s">
        <v>2594</v>
      </c>
      <c r="F13" s="1004" t="s">
        <v>2595</v>
      </c>
      <c r="G13" s="1004" t="s">
        <v>2596</v>
      </c>
      <c r="H13" s="568" t="s">
        <v>2597</v>
      </c>
      <c r="I13" s="568">
        <v>1</v>
      </c>
      <c r="J13" s="1005">
        <v>43941</v>
      </c>
      <c r="K13" s="1005">
        <v>44377</v>
      </c>
      <c r="L13" s="1481">
        <f t="shared" si="0"/>
        <v>62.285714285714285</v>
      </c>
      <c r="M13" s="1482">
        <v>44174</v>
      </c>
      <c r="N13" s="1483">
        <f t="shared" si="1"/>
        <v>-29</v>
      </c>
      <c r="O13" s="1484" t="str">
        <f t="shared" ca="1" si="2"/>
        <v>En tiempo</v>
      </c>
      <c r="P13" s="1485">
        <v>0</v>
      </c>
      <c r="Q13" s="1486">
        <f t="shared" si="4"/>
        <v>0</v>
      </c>
      <c r="R13" s="1482"/>
      <c r="S13" s="1487" t="str">
        <f t="shared" si="3"/>
        <v>Cumple</v>
      </c>
      <c r="T13" s="1496"/>
      <c r="U13" s="1529" t="s">
        <v>3031</v>
      </c>
      <c r="V13" s="1485"/>
    </row>
    <row r="14" spans="1:22" ht="21" customHeight="1" x14ac:dyDescent="0.25">
      <c r="B14" s="1500"/>
      <c r="C14" s="1500"/>
      <c r="D14" s="1500"/>
      <c r="E14" s="1500"/>
      <c r="F14" s="1500"/>
      <c r="G14" s="1501"/>
      <c r="H14" s="1502" t="s">
        <v>23</v>
      </c>
      <c r="I14" s="1503">
        <f>SUM(I9:I13)</f>
        <v>7</v>
      </c>
      <c r="J14" s="1504"/>
      <c r="K14" s="1504"/>
      <c r="L14" s="1505"/>
      <c r="M14" s="1504"/>
      <c r="N14" s="2332" t="s">
        <v>22</v>
      </c>
      <c r="O14" s="2332"/>
      <c r="P14" s="1526">
        <f>SUM(P9:P13)</f>
        <v>2.9000000000000004</v>
      </c>
      <c r="Q14" s="1527">
        <f>IF(P14=0,0,+P14/I14)</f>
        <v>0.41428571428571431</v>
      </c>
      <c r="R14" s="1528" t="s">
        <v>21</v>
      </c>
      <c r="S14" s="1527">
        <f>(COUNTIF(S9:S13,"Cumple")*100%)/COUNTA(S9:S13)</f>
        <v>1</v>
      </c>
      <c r="T14" s="1509"/>
      <c r="U14" s="1509"/>
    </row>
    <row r="15" spans="1:22" ht="16.5" x14ac:dyDescent="0.2">
      <c r="B15" s="1500"/>
      <c r="C15" s="1500"/>
      <c r="D15" s="1510"/>
      <c r="E15" s="1510"/>
      <c r="F15" s="1510"/>
      <c r="G15" s="1511"/>
      <c r="H15" s="1512"/>
      <c r="I15" s="1512"/>
      <c r="J15" s="1509"/>
      <c r="K15" s="1509"/>
      <c r="L15" s="1509"/>
      <c r="M15" s="1509"/>
      <c r="N15" s="1509"/>
      <c r="O15" s="1509"/>
      <c r="P15" s="1509"/>
      <c r="Q15" s="1509"/>
      <c r="R15" s="1509"/>
      <c r="S15" s="1509"/>
      <c r="T15" s="1509"/>
      <c r="U15" s="1509"/>
    </row>
    <row r="16" spans="1:22" x14ac:dyDescent="0.2">
      <c r="B16" s="1500"/>
      <c r="C16" s="1500"/>
      <c r="D16" s="1510"/>
      <c r="E16" s="1510"/>
      <c r="F16" s="1510"/>
      <c r="G16" s="1513"/>
      <c r="H16" s="1514"/>
      <c r="I16" s="1514"/>
    </row>
    <row r="17" spans="2:9" x14ac:dyDescent="0.2">
      <c r="B17" s="1500"/>
      <c r="C17" s="1500"/>
      <c r="D17" s="1510"/>
      <c r="E17" s="1510"/>
      <c r="F17" s="1510"/>
      <c r="G17" s="1513"/>
      <c r="H17" s="1514"/>
      <c r="I17" s="1514"/>
    </row>
    <row r="18" spans="2:9" x14ac:dyDescent="0.2">
      <c r="D18" s="1513"/>
      <c r="E18" s="1513"/>
      <c r="F18" s="1513"/>
      <c r="G18" s="1513"/>
      <c r="H18" s="1514"/>
      <c r="I18" s="1514"/>
    </row>
    <row r="19" spans="2:9" x14ac:dyDescent="0.2">
      <c r="D19" s="1513"/>
      <c r="E19" s="1513"/>
      <c r="F19" s="1513"/>
      <c r="G19" s="1513"/>
      <c r="H19" s="1514"/>
      <c r="I19" s="1514"/>
    </row>
    <row r="20" spans="2:9" x14ac:dyDescent="0.2">
      <c r="D20" s="1513"/>
      <c r="E20" s="1513"/>
      <c r="F20" s="1513"/>
      <c r="G20" s="1513"/>
      <c r="H20" s="1514"/>
      <c r="I20" s="1514"/>
    </row>
    <row r="1048576" spans="13:13" ht="18" x14ac:dyDescent="0.2">
      <c r="M1048576" s="1482">
        <v>44174</v>
      </c>
    </row>
  </sheetData>
  <autoFilter ref="B1:U8">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9">
    <mergeCell ref="N14:O14"/>
    <mergeCell ref="B1:V4"/>
    <mergeCell ref="B5:F5"/>
    <mergeCell ref="I5:V5"/>
    <mergeCell ref="A6:U6"/>
    <mergeCell ref="A7:B7"/>
    <mergeCell ref="D7:E7"/>
    <mergeCell ref="G7:H7"/>
    <mergeCell ref="I7:J7"/>
  </mergeCells>
  <conditionalFormatting sqref="Q8">
    <cfRule type="cellIs" dxfId="348" priority="17" stopIfTrue="1" operator="between">
      <formula>0.9</formula>
      <formula>1</formula>
    </cfRule>
    <cfRule type="cellIs" dxfId="347" priority="18" stopIfTrue="1" operator="between">
      <formula>0.5</formula>
      <formula>0.89</formula>
    </cfRule>
    <cfRule type="cellIs" dxfId="346" priority="19" stopIfTrue="1" operator="between">
      <formula>0.2</formula>
      <formula>0.49</formula>
    </cfRule>
    <cfRule type="cellIs" dxfId="345" priority="20" stopIfTrue="1" operator="between">
      <formula>0</formula>
      <formula>0.19</formula>
    </cfRule>
  </conditionalFormatting>
  <conditionalFormatting sqref="O9:O13">
    <cfRule type="containsText" dxfId="344" priority="15" operator="containsText" text="Alerta">
      <formula>NOT(ISERROR(SEARCH("Alerta",O9)))</formula>
    </cfRule>
    <cfRule type="containsText" dxfId="343" priority="16" operator="containsText" text="En tiempo">
      <formula>NOT(ISERROR(SEARCH("En tiempo",O9)))</formula>
    </cfRule>
  </conditionalFormatting>
  <conditionalFormatting sqref="S9:S13">
    <cfRule type="containsText" dxfId="342" priority="13" operator="containsText" text="Incumple">
      <formula>NOT(ISERROR(SEARCH("Incumple",S9)))</formula>
    </cfRule>
    <cfRule type="containsText" dxfId="341" priority="14" operator="containsText" text="Cumple">
      <formula>NOT(ISERROR(SEARCH("Cumple",S9)))</formula>
    </cfRule>
  </conditionalFormatting>
  <conditionalFormatting sqref="Q14">
    <cfRule type="cellIs" dxfId="340" priority="12" operator="between">
      <formula>1</formula>
      <formula>0.9</formula>
    </cfRule>
  </conditionalFormatting>
  <conditionalFormatting sqref="Q14">
    <cfRule type="cellIs" dxfId="339" priority="9" operator="between">
      <formula>0.19</formula>
      <formula>0</formula>
    </cfRule>
    <cfRule type="cellIs" dxfId="338" priority="10" operator="between">
      <formula>0.49</formula>
      <formula>0.2</formula>
    </cfRule>
    <cfRule type="cellIs" dxfId="337" priority="11" operator="between">
      <formula>0.89</formula>
      <formula>0.5</formula>
    </cfRule>
  </conditionalFormatting>
  <conditionalFormatting sqref="Q9:Q13">
    <cfRule type="cellIs" dxfId="336" priority="8" operator="between">
      <formula>1</formula>
      <formula>0.9</formula>
    </cfRule>
  </conditionalFormatting>
  <conditionalFormatting sqref="Q9:Q13">
    <cfRule type="cellIs" dxfId="335" priority="5" operator="between">
      <formula>0.19</formula>
      <formula>0</formula>
    </cfRule>
    <cfRule type="cellIs" dxfId="334" priority="6" operator="between">
      <formula>0.49</formula>
      <formula>0.2</formula>
    </cfRule>
    <cfRule type="cellIs" dxfId="333" priority="7" operator="between">
      <formula>0.89</formula>
      <formula>0.5</formula>
    </cfRule>
  </conditionalFormatting>
  <conditionalFormatting sqref="S14">
    <cfRule type="cellIs" dxfId="332" priority="4" operator="between">
      <formula>1</formula>
      <formula>0.9</formula>
    </cfRule>
  </conditionalFormatting>
  <conditionalFormatting sqref="S14">
    <cfRule type="cellIs" dxfId="331" priority="1" operator="between">
      <formula>0.19</formula>
      <formula>0</formula>
    </cfRule>
    <cfRule type="cellIs" dxfId="330" priority="2" operator="between">
      <formula>0.49</formula>
      <formula>0.2</formula>
    </cfRule>
    <cfRule type="cellIs" dxfId="329" priority="3" operator="between">
      <formula>0.89</formula>
      <formula>0.5</formula>
    </cfRule>
  </conditionalFormatting>
  <dataValidations count="1">
    <dataValidation type="list" allowBlank="1" showInputMessage="1" showErrorMessage="1" sqref="C9:C13">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J15:L193 O15:O193 B14:B193</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W20"/>
  <sheetViews>
    <sheetView topLeftCell="T1" zoomScale="40" zoomScaleNormal="40" workbookViewId="0">
      <pane ySplit="8" topLeftCell="A10" activePane="bottomLeft" state="frozen"/>
      <selection activeCell="A10" sqref="A10"/>
      <selection pane="bottomLeft" activeCell="W10" sqref="W10"/>
    </sheetView>
  </sheetViews>
  <sheetFormatPr baseColWidth="10" defaultColWidth="17.5703125" defaultRowHeight="15.75" x14ac:dyDescent="0.2"/>
  <cols>
    <col min="1" max="1" width="4" style="585" customWidth="1"/>
    <col min="2" max="2" width="12.28515625" style="605" customWidth="1"/>
    <col min="3" max="3" width="31" style="605" customWidth="1"/>
    <col min="4" max="4" width="58.42578125" style="605" customWidth="1"/>
    <col min="5" max="5" width="48.7109375" style="605" customWidth="1"/>
    <col min="6" max="6" width="37.5703125" style="605" customWidth="1"/>
    <col min="7" max="8" width="25.85546875" style="605" customWidth="1"/>
    <col min="9" max="9" width="25.28515625" style="585" customWidth="1"/>
    <col min="10" max="10" width="19.42578125" style="585" customWidth="1"/>
    <col min="11" max="11" width="22.140625" style="585" customWidth="1"/>
    <col min="12" max="12" width="25" style="585" customWidth="1"/>
    <col min="13" max="13" width="19.42578125" style="585" customWidth="1"/>
    <col min="14" max="14" width="18.140625" style="585" customWidth="1"/>
    <col min="15" max="15" width="16" style="585" customWidth="1"/>
    <col min="16" max="16" width="20.5703125" style="585" customWidth="1"/>
    <col min="17" max="17" width="14" style="585" customWidth="1"/>
    <col min="18" max="18" width="36.42578125" style="585" customWidth="1"/>
    <col min="19" max="19" width="23.42578125" style="585" customWidth="1"/>
    <col min="20" max="20" width="20.42578125" style="585" customWidth="1"/>
    <col min="21" max="21" width="46.85546875" style="585" customWidth="1"/>
    <col min="22" max="22" width="84.140625" style="585" customWidth="1"/>
    <col min="23" max="23" width="47.5703125" style="585" customWidth="1"/>
    <col min="24" max="24" width="47.85546875" style="585" customWidth="1"/>
    <col min="25" max="25" width="17.5703125" style="585" customWidth="1"/>
    <col min="26" max="26" width="20.7109375" style="585" customWidth="1"/>
    <col min="27" max="16384" width="17.5703125" style="585"/>
  </cols>
  <sheetData>
    <row r="1" spans="1:23" ht="15.75" customHeight="1" x14ac:dyDescent="0.2">
      <c r="B1" s="2249" t="s">
        <v>2634</v>
      </c>
      <c r="C1" s="2250"/>
      <c r="D1" s="2250"/>
      <c r="E1" s="2250"/>
      <c r="F1" s="2250"/>
      <c r="G1" s="2250"/>
      <c r="H1" s="2250"/>
      <c r="I1" s="2250"/>
      <c r="J1" s="2250"/>
      <c r="K1" s="2250"/>
      <c r="L1" s="2250"/>
      <c r="M1" s="2250"/>
      <c r="N1" s="2250"/>
      <c r="O1" s="2250"/>
      <c r="P1" s="2250"/>
      <c r="Q1" s="2250"/>
      <c r="R1" s="2250"/>
      <c r="S1" s="2250"/>
      <c r="T1" s="2250"/>
      <c r="U1" s="2250"/>
      <c r="V1" s="2250"/>
      <c r="W1" s="2250"/>
    </row>
    <row r="2" spans="1:23" ht="15.75" customHeight="1" x14ac:dyDescent="0.2">
      <c r="B2" s="2249"/>
      <c r="C2" s="2250"/>
      <c r="D2" s="2250"/>
      <c r="E2" s="2250"/>
      <c r="F2" s="2250"/>
      <c r="G2" s="2250"/>
      <c r="H2" s="2250"/>
      <c r="I2" s="2250"/>
      <c r="J2" s="2250"/>
      <c r="K2" s="2250"/>
      <c r="L2" s="2250"/>
      <c r="M2" s="2250"/>
      <c r="N2" s="2250"/>
      <c r="O2" s="2250"/>
      <c r="P2" s="2250"/>
      <c r="Q2" s="2250"/>
      <c r="R2" s="2250"/>
      <c r="S2" s="2250"/>
      <c r="T2" s="2250"/>
      <c r="U2" s="2250"/>
      <c r="V2" s="2250"/>
      <c r="W2" s="2250"/>
    </row>
    <row r="3" spans="1:23" ht="15.75" customHeight="1" x14ac:dyDescent="0.2">
      <c r="B3" s="2249"/>
      <c r="C3" s="2250"/>
      <c r="D3" s="2250"/>
      <c r="E3" s="2250"/>
      <c r="F3" s="2250"/>
      <c r="G3" s="2250"/>
      <c r="H3" s="2250"/>
      <c r="I3" s="2250"/>
      <c r="J3" s="2250"/>
      <c r="K3" s="2250"/>
      <c r="L3" s="2250"/>
      <c r="M3" s="2250"/>
      <c r="N3" s="2250"/>
      <c r="O3" s="2250"/>
      <c r="P3" s="2250"/>
      <c r="Q3" s="2250"/>
      <c r="R3" s="2250"/>
      <c r="S3" s="2250"/>
      <c r="T3" s="2250"/>
      <c r="U3" s="2250"/>
      <c r="V3" s="2250"/>
      <c r="W3" s="2250"/>
    </row>
    <row r="4" spans="1:23" ht="15.75" customHeight="1" x14ac:dyDescent="0.2">
      <c r="B4" s="2249"/>
      <c r="C4" s="2250"/>
      <c r="D4" s="2250"/>
      <c r="E4" s="2250"/>
      <c r="F4" s="2250"/>
      <c r="G4" s="2250"/>
      <c r="H4" s="2250"/>
      <c r="I4" s="2250"/>
      <c r="J4" s="2250"/>
      <c r="K4" s="2250"/>
      <c r="L4" s="2250"/>
      <c r="M4" s="2250"/>
      <c r="N4" s="2250"/>
      <c r="O4" s="2250"/>
      <c r="P4" s="2250"/>
      <c r="Q4" s="2250"/>
      <c r="R4" s="2250"/>
      <c r="S4" s="2250"/>
      <c r="T4" s="2250"/>
      <c r="U4" s="2250"/>
      <c r="V4" s="2250"/>
      <c r="W4" s="2250"/>
    </row>
    <row r="5" spans="1:23" ht="19.5" customHeight="1" x14ac:dyDescent="0.2">
      <c r="B5" s="2251" t="s">
        <v>69</v>
      </c>
      <c r="C5" s="2251"/>
      <c r="D5" s="2251"/>
      <c r="E5" s="2251"/>
      <c r="F5" s="2251"/>
      <c r="G5" s="1012" t="s">
        <v>68</v>
      </c>
      <c r="H5" s="1012"/>
      <c r="I5" s="1012">
        <v>1</v>
      </c>
      <c r="J5" s="2251" t="s">
        <v>1374</v>
      </c>
      <c r="K5" s="2251"/>
      <c r="L5" s="2251"/>
      <c r="M5" s="2251"/>
      <c r="N5" s="2251"/>
      <c r="O5" s="2251"/>
      <c r="P5" s="2251"/>
      <c r="Q5" s="2251"/>
      <c r="R5" s="2251"/>
      <c r="S5" s="2251"/>
      <c r="T5" s="2251"/>
      <c r="U5" s="2251"/>
      <c r="V5" s="2251"/>
      <c r="W5" s="2251"/>
    </row>
    <row r="6" spans="1:23" ht="19.5" customHeight="1" x14ac:dyDescent="0.2">
      <c r="A6" s="2252" t="s">
        <v>66</v>
      </c>
      <c r="B6" s="2253"/>
      <c r="C6" s="2253"/>
      <c r="D6" s="2253"/>
      <c r="E6" s="2253"/>
      <c r="F6" s="2253"/>
      <c r="G6" s="2253"/>
      <c r="H6" s="2253"/>
      <c r="I6" s="2253"/>
      <c r="J6" s="2253"/>
      <c r="K6" s="2253"/>
      <c r="L6" s="2253"/>
      <c r="M6" s="2253"/>
      <c r="N6" s="2253"/>
      <c r="O6" s="2253"/>
      <c r="P6" s="2253"/>
      <c r="Q6" s="2253"/>
      <c r="R6" s="2253"/>
      <c r="S6" s="2253"/>
      <c r="T6" s="2253"/>
      <c r="U6" s="2253"/>
      <c r="V6" s="2254"/>
      <c r="W6" s="1012"/>
    </row>
    <row r="7" spans="1:23" ht="108" customHeight="1" x14ac:dyDescent="0.2">
      <c r="A7" s="2255" t="s">
        <v>65</v>
      </c>
      <c r="B7" s="2256"/>
      <c r="C7" s="1030" t="s">
        <v>2635</v>
      </c>
      <c r="D7" s="2255" t="s">
        <v>63</v>
      </c>
      <c r="E7" s="2256"/>
      <c r="F7" s="586" t="s">
        <v>1243</v>
      </c>
      <c r="G7" s="2255" t="s">
        <v>2</v>
      </c>
      <c r="H7" s="2355"/>
      <c r="I7" s="2256"/>
      <c r="J7" s="2252" t="s">
        <v>2636</v>
      </c>
      <c r="K7" s="2253"/>
      <c r="L7" s="587"/>
      <c r="M7" s="587"/>
      <c r="N7" s="587"/>
      <c r="O7" s="587"/>
      <c r="P7" s="587"/>
      <c r="Q7" s="587"/>
      <c r="R7" s="587"/>
      <c r="S7" s="587"/>
      <c r="T7" s="587"/>
      <c r="U7" s="587"/>
      <c r="V7" s="588"/>
      <c r="W7" s="589"/>
    </row>
    <row r="8" spans="1:23" ht="81.95" customHeight="1" x14ac:dyDescent="0.2">
      <c r="B8" s="590" t="s">
        <v>60</v>
      </c>
      <c r="C8" s="590" t="s">
        <v>70</v>
      </c>
      <c r="D8" s="590" t="s">
        <v>59</v>
      </c>
      <c r="E8" s="590" t="s">
        <v>58</v>
      </c>
      <c r="F8" s="590" t="s">
        <v>57</v>
      </c>
      <c r="G8" s="590" t="s">
        <v>56</v>
      </c>
      <c r="H8" s="590" t="s">
        <v>1225</v>
      </c>
      <c r="I8" s="590" t="s">
        <v>1375</v>
      </c>
      <c r="J8" s="590" t="s">
        <v>55</v>
      </c>
      <c r="K8" s="590" t="s">
        <v>54</v>
      </c>
      <c r="L8" s="590" t="s">
        <v>53</v>
      </c>
      <c r="M8" s="590" t="s">
        <v>52</v>
      </c>
      <c r="N8" s="590" t="s">
        <v>51</v>
      </c>
      <c r="O8" s="590" t="s">
        <v>50</v>
      </c>
      <c r="P8" s="590" t="s">
        <v>49</v>
      </c>
      <c r="Q8" s="590" t="s">
        <v>48</v>
      </c>
      <c r="R8" s="590" t="s">
        <v>47</v>
      </c>
      <c r="S8" s="590" t="s">
        <v>46</v>
      </c>
      <c r="T8" s="575" t="s">
        <v>45</v>
      </c>
      <c r="U8" s="575" t="s">
        <v>44</v>
      </c>
      <c r="V8" s="575" t="s">
        <v>43</v>
      </c>
      <c r="W8" s="657" t="s">
        <v>42</v>
      </c>
    </row>
    <row r="9" spans="1:23" ht="186.95" customHeight="1" x14ac:dyDescent="0.2">
      <c r="A9" s="1014">
        <v>1</v>
      </c>
      <c r="B9" s="1006" t="s">
        <v>1261</v>
      </c>
      <c r="C9" s="1006"/>
      <c r="D9" s="1031" t="s">
        <v>2646</v>
      </c>
      <c r="E9" s="1040" t="s">
        <v>2645</v>
      </c>
      <c r="F9" s="1041" t="s">
        <v>2653</v>
      </c>
      <c r="G9" s="1041" t="s">
        <v>2664</v>
      </c>
      <c r="H9" s="1031" t="s">
        <v>2665</v>
      </c>
      <c r="I9" s="1042" t="s">
        <v>2677</v>
      </c>
      <c r="J9" s="1034">
        <v>3</v>
      </c>
      <c r="K9" s="1036">
        <v>43831</v>
      </c>
      <c r="L9" s="1036">
        <v>44166</v>
      </c>
      <c r="M9" s="592">
        <f t="shared" ref="M9:M18" si="0">(+L9-K9)/7</f>
        <v>47.857142857142854</v>
      </c>
      <c r="N9" s="593">
        <v>44195</v>
      </c>
      <c r="O9" s="594">
        <f t="shared" ref="O9:O18" si="1">(N9-K9)/7-M9</f>
        <v>4.1428571428571459</v>
      </c>
      <c r="P9" s="595" t="str">
        <f t="shared" ref="P9:P18" ca="1" si="2">IF((L9-TODAY())/7&gt;=M9/4,"En tiempo","Alerta")</f>
        <v>Alerta</v>
      </c>
      <c r="Q9" s="596"/>
      <c r="R9" s="597">
        <f>IF(Q9/J9=1,1,+Q9/J9)</f>
        <v>0</v>
      </c>
      <c r="S9" s="593"/>
      <c r="T9" s="598" t="str">
        <f>IF(N9&lt;=L9,"Cumple","Incumple")</f>
        <v>Incumple</v>
      </c>
      <c r="U9" s="1258" t="s">
        <v>2914</v>
      </c>
      <c r="V9" s="1259" t="s">
        <v>2915</v>
      </c>
      <c r="W9" s="596"/>
    </row>
    <row r="10" spans="1:23" ht="176.1" customHeight="1" x14ac:dyDescent="0.2">
      <c r="A10" s="1014">
        <v>1</v>
      </c>
      <c r="B10" s="1006" t="s">
        <v>1261</v>
      </c>
      <c r="C10" s="1003"/>
      <c r="D10" s="1031" t="s">
        <v>2647</v>
      </c>
      <c r="E10" s="1043" t="s">
        <v>2681</v>
      </c>
      <c r="F10" s="1044" t="s">
        <v>2654</v>
      </c>
      <c r="G10" s="1045" t="s">
        <v>2660</v>
      </c>
      <c r="H10" s="1046" t="s">
        <v>2666</v>
      </c>
      <c r="I10" s="1046" t="s">
        <v>2678</v>
      </c>
      <c r="J10" s="1035">
        <v>1</v>
      </c>
      <c r="K10" s="1036">
        <v>43831</v>
      </c>
      <c r="L10" s="1036">
        <v>44166</v>
      </c>
      <c r="M10" s="592">
        <f t="shared" si="0"/>
        <v>47.857142857142854</v>
      </c>
      <c r="N10" s="593">
        <v>44195</v>
      </c>
      <c r="O10" s="594">
        <f t="shared" si="1"/>
        <v>4.1428571428571459</v>
      </c>
      <c r="P10" s="595" t="str">
        <f t="shared" ca="1" si="2"/>
        <v>Alerta</v>
      </c>
      <c r="Q10" s="596"/>
      <c r="R10" s="597">
        <f t="shared" ref="R10:R18" si="3">IF(Q10/J10=1,1,+Q10/J10)</f>
        <v>0</v>
      </c>
      <c r="S10" s="593"/>
      <c r="T10" s="598" t="str">
        <f t="shared" ref="T10:T11" si="4">IF(N10&lt;=L10,"Cumple","Incumple")</f>
        <v>Incumple</v>
      </c>
      <c r="U10" s="1258" t="s">
        <v>2916</v>
      </c>
      <c r="V10" s="1260" t="s">
        <v>2917</v>
      </c>
      <c r="W10" s="596"/>
    </row>
    <row r="11" spans="1:23" ht="101.1" customHeight="1" x14ac:dyDescent="0.2">
      <c r="A11" s="1014">
        <v>1</v>
      </c>
      <c r="B11" s="1006" t="s">
        <v>1261</v>
      </c>
      <c r="C11" s="1003"/>
      <c r="D11" s="1031" t="s">
        <v>2637</v>
      </c>
      <c r="E11" s="2365" t="s">
        <v>2648</v>
      </c>
      <c r="F11" s="2366" t="s">
        <v>2655</v>
      </c>
      <c r="G11" s="2369" t="s">
        <v>2661</v>
      </c>
      <c r="H11" s="2369" t="s">
        <v>2667</v>
      </c>
      <c r="I11" s="2369" t="s">
        <v>2672</v>
      </c>
      <c r="J11" s="2372">
        <v>2</v>
      </c>
      <c r="K11" s="2375">
        <v>43831</v>
      </c>
      <c r="L11" s="2375">
        <v>44166</v>
      </c>
      <c r="M11" s="2356">
        <f t="shared" si="0"/>
        <v>47.857142857142854</v>
      </c>
      <c r="N11" s="593">
        <v>44195</v>
      </c>
      <c r="O11" s="2359">
        <f t="shared" si="1"/>
        <v>4.1428571428571459</v>
      </c>
      <c r="P11" s="2362" t="str">
        <f t="shared" ca="1" si="2"/>
        <v>Alerta</v>
      </c>
      <c r="Q11" s="2384"/>
      <c r="R11" s="2387">
        <f t="shared" si="3"/>
        <v>0</v>
      </c>
      <c r="S11" s="2390"/>
      <c r="T11" s="2393" t="str">
        <f t="shared" si="4"/>
        <v>Incumple</v>
      </c>
      <c r="U11" s="2378" t="s">
        <v>2916</v>
      </c>
      <c r="V11" s="2381" t="s">
        <v>2918</v>
      </c>
      <c r="W11" s="2384"/>
    </row>
    <row r="12" spans="1:23" ht="152.1" customHeight="1" x14ac:dyDescent="0.2">
      <c r="A12" s="1014">
        <v>1</v>
      </c>
      <c r="B12" s="1006" t="s">
        <v>1261</v>
      </c>
      <c r="C12" s="1003"/>
      <c r="D12" s="1031" t="s">
        <v>2638</v>
      </c>
      <c r="E12" s="2365"/>
      <c r="F12" s="2367"/>
      <c r="G12" s="2370"/>
      <c r="H12" s="2370"/>
      <c r="I12" s="2370"/>
      <c r="J12" s="2373"/>
      <c r="K12" s="2376"/>
      <c r="L12" s="2376"/>
      <c r="M12" s="2357"/>
      <c r="N12" s="593">
        <v>44195</v>
      </c>
      <c r="O12" s="2360"/>
      <c r="P12" s="2363"/>
      <c r="Q12" s="2385"/>
      <c r="R12" s="2388"/>
      <c r="S12" s="2391"/>
      <c r="T12" s="2394"/>
      <c r="U12" s="2379"/>
      <c r="V12" s="2382"/>
      <c r="W12" s="2385"/>
    </row>
    <row r="13" spans="1:23" ht="143.44999999999999" customHeight="1" x14ac:dyDescent="0.2">
      <c r="A13" s="1014">
        <v>1</v>
      </c>
      <c r="B13" s="1006" t="s">
        <v>1261</v>
      </c>
      <c r="C13" s="1003"/>
      <c r="D13" s="1032" t="s">
        <v>2639</v>
      </c>
      <c r="E13" s="2365"/>
      <c r="F13" s="2367"/>
      <c r="G13" s="2370"/>
      <c r="H13" s="2370"/>
      <c r="I13" s="2370"/>
      <c r="J13" s="2373"/>
      <c r="K13" s="2376"/>
      <c r="L13" s="2376"/>
      <c r="M13" s="2357"/>
      <c r="N13" s="593">
        <v>44195</v>
      </c>
      <c r="O13" s="2360"/>
      <c r="P13" s="2363"/>
      <c r="Q13" s="2385"/>
      <c r="R13" s="2388"/>
      <c r="S13" s="2391"/>
      <c r="T13" s="2394"/>
      <c r="U13" s="2379"/>
      <c r="V13" s="2382"/>
      <c r="W13" s="2385"/>
    </row>
    <row r="14" spans="1:23" ht="118.5" customHeight="1" x14ac:dyDescent="0.2">
      <c r="A14" s="1014"/>
      <c r="B14" s="1033"/>
      <c r="C14" s="1033"/>
      <c r="D14" s="1032" t="s">
        <v>2640</v>
      </c>
      <c r="E14" s="2365"/>
      <c r="F14" s="2368"/>
      <c r="G14" s="2371"/>
      <c r="H14" s="2371"/>
      <c r="I14" s="2371"/>
      <c r="J14" s="2374"/>
      <c r="K14" s="2377"/>
      <c r="L14" s="2377"/>
      <c r="M14" s="2358"/>
      <c r="N14" s="593">
        <v>44195</v>
      </c>
      <c r="O14" s="2361"/>
      <c r="P14" s="2364"/>
      <c r="Q14" s="2386"/>
      <c r="R14" s="2389"/>
      <c r="S14" s="2392"/>
      <c r="T14" s="2395"/>
      <c r="U14" s="2380"/>
      <c r="V14" s="2383"/>
      <c r="W14" s="2386"/>
    </row>
    <row r="15" spans="1:23" ht="141.6" customHeight="1" x14ac:dyDescent="0.2">
      <c r="A15" s="1014"/>
      <c r="B15" s="1033"/>
      <c r="C15" s="1033"/>
      <c r="D15" s="1032" t="s">
        <v>2641</v>
      </c>
      <c r="E15" s="1047" t="s">
        <v>2649</v>
      </c>
      <c r="F15" s="1031" t="s">
        <v>2656</v>
      </c>
      <c r="G15" s="1031" t="s">
        <v>2682</v>
      </c>
      <c r="H15" s="1031" t="s">
        <v>2668</v>
      </c>
      <c r="I15" s="1045" t="s">
        <v>2673</v>
      </c>
      <c r="J15" s="1034">
        <v>1</v>
      </c>
      <c r="K15" s="1036">
        <v>44075</v>
      </c>
      <c r="L15" s="1037">
        <v>44196</v>
      </c>
      <c r="M15" s="592">
        <f t="shared" si="0"/>
        <v>17.285714285714285</v>
      </c>
      <c r="N15" s="593">
        <v>44197</v>
      </c>
      <c r="O15" s="594">
        <f t="shared" si="1"/>
        <v>0.14285714285714235</v>
      </c>
      <c r="P15" s="1039" t="str">
        <f t="shared" ca="1" si="2"/>
        <v>Alerta</v>
      </c>
      <c r="Q15" s="723"/>
      <c r="R15" s="597">
        <f t="shared" si="3"/>
        <v>0</v>
      </c>
      <c r="S15" s="1038"/>
      <c r="T15" s="598" t="str">
        <f>IF(N15&lt;=L15,"Cumple","Incumple")</f>
        <v>Incumple</v>
      </c>
      <c r="U15" s="1261" t="s">
        <v>2919</v>
      </c>
      <c r="V15" s="1262" t="s">
        <v>2920</v>
      </c>
      <c r="W15" s="1014"/>
    </row>
    <row r="16" spans="1:23" ht="138.94999999999999" customHeight="1" x14ac:dyDescent="0.2">
      <c r="A16" s="1014"/>
      <c r="B16" s="1033"/>
      <c r="C16" s="1033"/>
      <c r="D16" s="1031" t="s">
        <v>2642</v>
      </c>
      <c r="E16" s="1040" t="s">
        <v>2650</v>
      </c>
      <c r="F16" s="1031" t="s">
        <v>2657</v>
      </c>
      <c r="G16" s="1031" t="s">
        <v>2683</v>
      </c>
      <c r="H16" s="1031" t="s">
        <v>2669</v>
      </c>
      <c r="I16" s="1045" t="s">
        <v>2674</v>
      </c>
      <c r="J16" s="1034">
        <v>1</v>
      </c>
      <c r="K16" s="1036">
        <v>43768</v>
      </c>
      <c r="L16" s="1036">
        <v>43861</v>
      </c>
      <c r="M16" s="592">
        <f t="shared" si="0"/>
        <v>13.285714285714286</v>
      </c>
      <c r="N16" s="593">
        <v>44195</v>
      </c>
      <c r="O16" s="594">
        <f t="shared" si="1"/>
        <v>47.714285714285715</v>
      </c>
      <c r="P16" s="1039" t="str">
        <f t="shared" ca="1" si="2"/>
        <v>Alerta</v>
      </c>
      <c r="Q16" s="723"/>
      <c r="R16" s="597">
        <f t="shared" si="3"/>
        <v>0</v>
      </c>
      <c r="S16" s="1038"/>
      <c r="T16" s="598" t="str">
        <f t="shared" ref="T16:T18" si="5">IF(N16&lt;=L16,"Cumple","Incumple")</f>
        <v>Incumple</v>
      </c>
      <c r="U16" s="1261" t="s">
        <v>2921</v>
      </c>
      <c r="V16" s="1262" t="s">
        <v>2922</v>
      </c>
      <c r="W16" s="1014"/>
    </row>
    <row r="17" spans="1:23" ht="220.5" customHeight="1" x14ac:dyDescent="0.2">
      <c r="A17" s="1014"/>
      <c r="B17" s="1033"/>
      <c r="C17" s="1033"/>
      <c r="D17" s="1031" t="s">
        <v>2643</v>
      </c>
      <c r="E17" s="1040" t="s">
        <v>2651</v>
      </c>
      <c r="F17" s="1031" t="s">
        <v>2658</v>
      </c>
      <c r="G17" s="1031" t="s">
        <v>2662</v>
      </c>
      <c r="H17" s="1045" t="s">
        <v>2670</v>
      </c>
      <c r="I17" s="1045" t="s">
        <v>2675</v>
      </c>
      <c r="J17" s="1034">
        <v>1</v>
      </c>
      <c r="K17" s="1036">
        <v>43831</v>
      </c>
      <c r="L17" s="1036">
        <v>44166</v>
      </c>
      <c r="M17" s="592">
        <f t="shared" si="0"/>
        <v>47.857142857142854</v>
      </c>
      <c r="N17" s="593">
        <v>44195</v>
      </c>
      <c r="O17" s="594">
        <f t="shared" si="1"/>
        <v>4.1428571428571459</v>
      </c>
      <c r="P17" s="1039" t="str">
        <f t="shared" ca="1" si="2"/>
        <v>Alerta</v>
      </c>
      <c r="Q17" s="723"/>
      <c r="R17" s="597">
        <f t="shared" si="3"/>
        <v>0</v>
      </c>
      <c r="S17" s="1038"/>
      <c r="T17" s="598" t="str">
        <f t="shared" si="5"/>
        <v>Incumple</v>
      </c>
      <c r="U17" s="1261" t="s">
        <v>2923</v>
      </c>
      <c r="V17" s="1258" t="s">
        <v>2924</v>
      </c>
      <c r="W17" s="1014"/>
    </row>
    <row r="18" spans="1:23" ht="147.94999999999999" customHeight="1" x14ac:dyDescent="0.2">
      <c r="A18" s="1014"/>
      <c r="B18" s="1013"/>
      <c r="C18" s="1013"/>
      <c r="D18" s="1032" t="s">
        <v>2644</v>
      </c>
      <c r="E18" s="1040" t="s">
        <v>2652</v>
      </c>
      <c r="F18" s="1031" t="s">
        <v>2659</v>
      </c>
      <c r="G18" s="1031" t="s">
        <v>2663</v>
      </c>
      <c r="H18" s="1042" t="s">
        <v>2671</v>
      </c>
      <c r="I18" s="1042" t="s">
        <v>2676</v>
      </c>
      <c r="J18" s="1034">
        <v>1</v>
      </c>
      <c r="K18" s="1036">
        <v>43891</v>
      </c>
      <c r="L18" s="1036">
        <v>44166</v>
      </c>
      <c r="M18" s="592">
        <f t="shared" si="0"/>
        <v>39.285714285714285</v>
      </c>
      <c r="N18" s="593">
        <v>44195</v>
      </c>
      <c r="O18" s="594">
        <f t="shared" si="1"/>
        <v>4.1428571428571459</v>
      </c>
      <c r="P18" s="1039" t="str">
        <f t="shared" ca="1" si="2"/>
        <v>Alerta</v>
      </c>
      <c r="Q18" s="723"/>
      <c r="R18" s="597">
        <f t="shared" si="3"/>
        <v>0</v>
      </c>
      <c r="S18" s="1038"/>
      <c r="T18" s="598" t="str">
        <f t="shared" si="5"/>
        <v>Incumple</v>
      </c>
      <c r="U18" s="1186"/>
      <c r="V18" s="1263" t="s">
        <v>2925</v>
      </c>
      <c r="W18" s="1014"/>
    </row>
    <row r="19" spans="1:23" ht="18.75" x14ac:dyDescent="0.2">
      <c r="D19" s="603"/>
      <c r="E19" s="603"/>
      <c r="F19" s="603"/>
      <c r="G19" s="603"/>
      <c r="H19" s="603"/>
      <c r="I19" s="1000" t="s">
        <v>23</v>
      </c>
      <c r="J19" s="1001">
        <f>SUM(J9:J18)</f>
        <v>10</v>
      </c>
      <c r="K19" s="1036"/>
      <c r="O19" s="2270" t="s">
        <v>2679</v>
      </c>
      <c r="P19" s="2271"/>
      <c r="Q19" s="1014"/>
      <c r="R19" s="1002">
        <f>IF(Q19=0,0,+Q19/J19)</f>
        <v>0</v>
      </c>
      <c r="S19" s="1013" t="s">
        <v>2680</v>
      </c>
      <c r="T19" s="1002">
        <f>(COUNTIF(T9:T18,"Cumple")*100%)/COUNTA(T9:T18)</f>
        <v>0</v>
      </c>
    </row>
    <row r="20" spans="1:23" x14ac:dyDescent="0.2">
      <c r="D20" s="603"/>
      <c r="E20" s="603"/>
      <c r="F20" s="603"/>
      <c r="G20" s="603"/>
      <c r="H20" s="603"/>
      <c r="I20" s="604"/>
      <c r="J20" s="604"/>
    </row>
  </sheetData>
  <mergeCells count="27">
    <mergeCell ref="U11:U14"/>
    <mergeCell ref="V11:V14"/>
    <mergeCell ref="W11:W14"/>
    <mergeCell ref="O19:P19"/>
    <mergeCell ref="Q11:Q14"/>
    <mergeCell ref="R11:R14"/>
    <mergeCell ref="S11:S14"/>
    <mergeCell ref="T11:T14"/>
    <mergeCell ref="M11:M14"/>
    <mergeCell ref="O11:O14"/>
    <mergeCell ref="P11:P14"/>
    <mergeCell ref="E11:E14"/>
    <mergeCell ref="F11:F14"/>
    <mergeCell ref="G11:G14"/>
    <mergeCell ref="H11:H14"/>
    <mergeCell ref="I11:I14"/>
    <mergeCell ref="J11:J14"/>
    <mergeCell ref="K11:K14"/>
    <mergeCell ref="L11:L14"/>
    <mergeCell ref="B1:W4"/>
    <mergeCell ref="B5:F5"/>
    <mergeCell ref="J5:W5"/>
    <mergeCell ref="A6:V6"/>
    <mergeCell ref="A7:B7"/>
    <mergeCell ref="D7:E7"/>
    <mergeCell ref="G7:I7"/>
    <mergeCell ref="J7:K7"/>
  </mergeCells>
  <conditionalFormatting sqref="R8">
    <cfRule type="cellIs" dxfId="328" priority="35" stopIfTrue="1" operator="between">
      <formula>0.9</formula>
      <formula>1</formula>
    </cfRule>
    <cfRule type="cellIs" dxfId="327" priority="36" stopIfTrue="1" operator="between">
      <formula>0.5</formula>
      <formula>0.89</formula>
    </cfRule>
    <cfRule type="cellIs" dxfId="326" priority="37" stopIfTrue="1" operator="between">
      <formula>0.2</formula>
      <formula>0.49</formula>
    </cfRule>
    <cfRule type="cellIs" dxfId="325" priority="38" stopIfTrue="1" operator="between">
      <formula>0</formula>
      <formula>0.19</formula>
    </cfRule>
  </conditionalFormatting>
  <conditionalFormatting sqref="P9:P11 P15:P18">
    <cfRule type="containsText" dxfId="324" priority="33" operator="containsText" text="Alerta">
      <formula>NOT(ISERROR(SEARCH("Alerta",P9)))</formula>
    </cfRule>
    <cfRule type="containsText" dxfId="323" priority="34" operator="containsText" text="En tiempo">
      <formula>NOT(ISERROR(SEARCH("En tiempo",P9)))</formula>
    </cfRule>
  </conditionalFormatting>
  <conditionalFormatting sqref="T9:T11">
    <cfRule type="containsText" dxfId="322" priority="31" operator="containsText" text="Incumple">
      <formula>NOT(ISERROR(SEARCH("Incumple",T9)))</formula>
    </cfRule>
    <cfRule type="containsText" dxfId="321" priority="32" operator="containsText" text="Cumple">
      <formula>NOT(ISERROR(SEARCH("Cumple",T9)))</formula>
    </cfRule>
  </conditionalFormatting>
  <conditionalFormatting sqref="R9:R11 R15:R18">
    <cfRule type="cellIs" dxfId="320" priority="26" operator="between">
      <formula>1</formula>
      <formula>0.9</formula>
    </cfRule>
  </conditionalFormatting>
  <conditionalFormatting sqref="R9:R11 R15:R18">
    <cfRule type="cellIs" dxfId="319" priority="23" operator="between">
      <formula>0.19</formula>
      <formula>0</formula>
    </cfRule>
    <cfRule type="cellIs" dxfId="318" priority="24" operator="between">
      <formula>0.49</formula>
      <formula>0.2</formula>
    </cfRule>
    <cfRule type="cellIs" dxfId="317" priority="25" operator="between">
      <formula>0.89</formula>
      <formula>0.5</formula>
    </cfRule>
  </conditionalFormatting>
  <conditionalFormatting sqref="T19">
    <cfRule type="cellIs" dxfId="316" priority="8" operator="between">
      <formula>1</formula>
      <formula>0.9</formula>
    </cfRule>
  </conditionalFormatting>
  <conditionalFormatting sqref="T19">
    <cfRule type="cellIs" dxfId="315" priority="5" operator="between">
      <formula>0.19</formula>
      <formula>0</formula>
    </cfRule>
    <cfRule type="cellIs" dxfId="314" priority="6" operator="between">
      <formula>0.49</formula>
      <formula>0.2</formula>
    </cfRule>
    <cfRule type="cellIs" dxfId="313" priority="7" operator="between">
      <formula>0.89</formula>
      <formula>0.5</formula>
    </cfRule>
  </conditionalFormatting>
  <conditionalFormatting sqref="R19">
    <cfRule type="cellIs" dxfId="312" priority="12" operator="between">
      <formula>1</formula>
      <formula>0.9</formula>
    </cfRule>
  </conditionalFormatting>
  <conditionalFormatting sqref="R19">
    <cfRule type="cellIs" dxfId="311" priority="9" operator="between">
      <formula>0.19</formula>
      <formula>0</formula>
    </cfRule>
    <cfRule type="cellIs" dxfId="310" priority="10" operator="between">
      <formula>0.49</formula>
      <formula>0.2</formula>
    </cfRule>
    <cfRule type="cellIs" dxfId="309" priority="11" operator="between">
      <formula>0.89</formula>
      <formula>0.5</formula>
    </cfRule>
  </conditionalFormatting>
  <conditionalFormatting sqref="T15:T18">
    <cfRule type="containsText" dxfId="308" priority="1" operator="containsText" text="Incumple">
      <formula>NOT(ISERROR(SEARCH("Incumple",T15)))</formula>
    </cfRule>
    <cfRule type="containsText" dxfId="307" priority="2" operator="containsText" text="Cumple">
      <formula>NOT(ISERROR(SEARCH("Cumple",T15)))</formula>
    </cfRule>
  </conditionalFormatting>
  <dataValidations count="1">
    <dataValidation type="list" allowBlank="1" showInputMessage="1" showErrorMessage="1" sqref="C9:C13">
      <formula1>INDIRECT(B9)</formula1>
    </dataValidation>
  </dataValidations>
  <hyperlinks>
    <hyperlink ref="V11" display="http://facultades.unicauca.edu.co/prlvmen/sites/default/files/procesos/PE-GE-2.2-PR-9%20Banco%20programas%20y%20Proyectos%20v4.pdf_x000a_PE-GE-2.2- FOR -44 Anexo C. Documento Técnico V1.docx_x000a__x000a__x000a_ACTA DE FINALIZACION DE PROYECTO  PE-GE-2.2-FOR-46 VIGENTE A PARTIR "/>
  </hyperlink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B14:B193 K19:M193 P20:P193</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W33"/>
  <sheetViews>
    <sheetView topLeftCell="M1" zoomScale="50" zoomScaleNormal="50" workbookViewId="0">
      <pane ySplit="8" topLeftCell="A30" activePane="bottomLeft" state="frozen"/>
      <selection activeCell="A10" sqref="A10"/>
      <selection pane="bottomLeft" activeCell="R32" sqref="R32"/>
    </sheetView>
  </sheetViews>
  <sheetFormatPr baseColWidth="10" defaultColWidth="17.5703125" defaultRowHeight="15.75" x14ac:dyDescent="0.2"/>
  <cols>
    <col min="1" max="1" width="4" style="1062" customWidth="1"/>
    <col min="2" max="2" width="12.28515625" style="1101" customWidth="1"/>
    <col min="3" max="3" width="31" style="1101" customWidth="1"/>
    <col min="4" max="4" width="58.42578125" style="1101" customWidth="1"/>
    <col min="5" max="5" width="48.7109375" style="1101" customWidth="1"/>
    <col min="6" max="6" width="37.5703125" style="1101" customWidth="1"/>
    <col min="7" max="8" width="25.85546875" style="1101" customWidth="1"/>
    <col min="9" max="9" width="25.28515625" style="1062" customWidth="1"/>
    <col min="10" max="10" width="19.42578125" style="1062" customWidth="1"/>
    <col min="11" max="11" width="22.140625" style="1062" customWidth="1"/>
    <col min="12" max="12" width="25" style="1062" customWidth="1"/>
    <col min="13" max="13" width="19.42578125" style="1062" customWidth="1"/>
    <col min="14" max="14" width="18.140625" style="1062" customWidth="1"/>
    <col min="15" max="15" width="16" style="1062" customWidth="1"/>
    <col min="16" max="16" width="20.5703125" style="1062" customWidth="1"/>
    <col min="17" max="17" width="14" style="1062" customWidth="1"/>
    <col min="18" max="18" width="36.42578125" style="1062" customWidth="1"/>
    <col min="19" max="19" width="23.42578125" style="1062" customWidth="1"/>
    <col min="20" max="20" width="20.42578125" style="1062" customWidth="1"/>
    <col min="21" max="21" width="28" style="1062" customWidth="1"/>
    <col min="22" max="22" width="84.140625" style="1062" customWidth="1"/>
    <col min="23" max="23" width="47.5703125" style="1062" customWidth="1"/>
    <col min="24" max="24" width="47.85546875" style="1062" customWidth="1"/>
    <col min="25" max="25" width="17.5703125" style="1062" customWidth="1"/>
    <col min="26" max="26" width="20.7109375" style="1062" customWidth="1"/>
    <col min="27" max="16384" width="17.5703125" style="1062"/>
  </cols>
  <sheetData>
    <row r="1" spans="1:23" ht="15.75" customHeight="1" x14ac:dyDescent="0.2">
      <c r="B1" s="2398" t="s">
        <v>2709</v>
      </c>
      <c r="C1" s="2399"/>
      <c r="D1" s="2399"/>
      <c r="E1" s="2399"/>
      <c r="F1" s="2399"/>
      <c r="G1" s="2399"/>
      <c r="H1" s="2399"/>
      <c r="I1" s="2399"/>
      <c r="J1" s="2399"/>
      <c r="K1" s="2399"/>
      <c r="L1" s="2399"/>
      <c r="M1" s="2399"/>
      <c r="N1" s="2399"/>
      <c r="O1" s="2399"/>
      <c r="P1" s="2399"/>
      <c r="Q1" s="2399"/>
      <c r="R1" s="2399"/>
      <c r="S1" s="2399"/>
      <c r="T1" s="2399"/>
      <c r="U1" s="2399"/>
      <c r="V1" s="2399"/>
      <c r="W1" s="2399"/>
    </row>
    <row r="2" spans="1:23" ht="15.75" customHeight="1" x14ac:dyDescent="0.2">
      <c r="B2" s="2398"/>
      <c r="C2" s="2399"/>
      <c r="D2" s="2399"/>
      <c r="E2" s="2399"/>
      <c r="F2" s="2399"/>
      <c r="G2" s="2399"/>
      <c r="H2" s="2399"/>
      <c r="I2" s="2399"/>
      <c r="J2" s="2399"/>
      <c r="K2" s="2399"/>
      <c r="L2" s="2399"/>
      <c r="M2" s="2399"/>
      <c r="N2" s="2399"/>
      <c r="O2" s="2399"/>
      <c r="P2" s="2399"/>
      <c r="Q2" s="2399"/>
      <c r="R2" s="2399"/>
      <c r="S2" s="2399"/>
      <c r="T2" s="2399"/>
      <c r="U2" s="2399"/>
      <c r="V2" s="2399"/>
      <c r="W2" s="2399"/>
    </row>
    <row r="3" spans="1:23" ht="15.75" customHeight="1" x14ac:dyDescent="0.2">
      <c r="B3" s="2398"/>
      <c r="C3" s="2399"/>
      <c r="D3" s="2399"/>
      <c r="E3" s="2399"/>
      <c r="F3" s="2399"/>
      <c r="G3" s="2399"/>
      <c r="H3" s="2399"/>
      <c r="I3" s="2399"/>
      <c r="J3" s="2399"/>
      <c r="K3" s="2399"/>
      <c r="L3" s="2399"/>
      <c r="M3" s="2399"/>
      <c r="N3" s="2399"/>
      <c r="O3" s="2399"/>
      <c r="P3" s="2399"/>
      <c r="Q3" s="2399"/>
      <c r="R3" s="2399"/>
      <c r="S3" s="2399"/>
      <c r="T3" s="2399"/>
      <c r="U3" s="2399"/>
      <c r="V3" s="2399"/>
      <c r="W3" s="2399"/>
    </row>
    <row r="4" spans="1:23" ht="15.75" customHeight="1" x14ac:dyDescent="0.2">
      <c r="B4" s="2398"/>
      <c r="C4" s="2399"/>
      <c r="D4" s="2399"/>
      <c r="E4" s="2399"/>
      <c r="F4" s="2399"/>
      <c r="G4" s="2399"/>
      <c r="H4" s="2399"/>
      <c r="I4" s="2399"/>
      <c r="J4" s="2399"/>
      <c r="K4" s="2399"/>
      <c r="L4" s="2399"/>
      <c r="M4" s="2399"/>
      <c r="N4" s="2399"/>
      <c r="O4" s="2399"/>
      <c r="P4" s="2399"/>
      <c r="Q4" s="2399"/>
      <c r="R4" s="2399"/>
      <c r="S4" s="2399"/>
      <c r="T4" s="2399"/>
      <c r="U4" s="2399"/>
      <c r="V4" s="2399"/>
      <c r="W4" s="2399"/>
    </row>
    <row r="5" spans="1:23" ht="19.5" customHeight="1" x14ac:dyDescent="0.2">
      <c r="B5" s="2400" t="s">
        <v>69</v>
      </c>
      <c r="C5" s="2400"/>
      <c r="D5" s="2400"/>
      <c r="E5" s="2400"/>
      <c r="F5" s="2400"/>
      <c r="G5" s="1063" t="s">
        <v>68</v>
      </c>
      <c r="H5" s="1063"/>
      <c r="I5" s="1063">
        <v>1</v>
      </c>
      <c r="J5" s="2400" t="s">
        <v>1374</v>
      </c>
      <c r="K5" s="2400"/>
      <c r="L5" s="2400"/>
      <c r="M5" s="2400"/>
      <c r="N5" s="2400"/>
      <c r="O5" s="2400"/>
      <c r="P5" s="2400"/>
      <c r="Q5" s="2400"/>
      <c r="R5" s="2400"/>
      <c r="S5" s="2400"/>
      <c r="T5" s="2400"/>
      <c r="U5" s="2400"/>
      <c r="V5" s="2400"/>
      <c r="W5" s="2400"/>
    </row>
    <row r="6" spans="1:23" ht="19.5" customHeight="1" x14ac:dyDescent="0.2">
      <c r="A6" s="2401" t="s">
        <v>66</v>
      </c>
      <c r="B6" s="2402"/>
      <c r="C6" s="2402"/>
      <c r="D6" s="2402"/>
      <c r="E6" s="2402"/>
      <c r="F6" s="2402"/>
      <c r="G6" s="2402"/>
      <c r="H6" s="2402"/>
      <c r="I6" s="2402"/>
      <c r="J6" s="2402"/>
      <c r="K6" s="2402"/>
      <c r="L6" s="2402"/>
      <c r="M6" s="2402"/>
      <c r="N6" s="2402"/>
      <c r="O6" s="2402"/>
      <c r="P6" s="2402"/>
      <c r="Q6" s="2402"/>
      <c r="R6" s="2402"/>
      <c r="S6" s="2402"/>
      <c r="T6" s="2402"/>
      <c r="U6" s="2402"/>
      <c r="V6" s="2403"/>
      <c r="W6" s="1063"/>
    </row>
    <row r="7" spans="1:23" ht="108" customHeight="1" x14ac:dyDescent="0.2">
      <c r="A7" s="2404" t="s">
        <v>65</v>
      </c>
      <c r="B7" s="2405"/>
      <c r="C7" s="1064" t="s">
        <v>2635</v>
      </c>
      <c r="D7" s="2404" t="s">
        <v>63</v>
      </c>
      <c r="E7" s="2405"/>
      <c r="F7" s="1065" t="s">
        <v>1243</v>
      </c>
      <c r="G7" s="2404" t="s">
        <v>2</v>
      </c>
      <c r="H7" s="2406"/>
      <c r="I7" s="2405"/>
      <c r="J7" s="2401" t="s">
        <v>2636</v>
      </c>
      <c r="K7" s="2402"/>
      <c r="L7" s="1066"/>
      <c r="M7" s="1066"/>
      <c r="N7" s="1066"/>
      <c r="O7" s="1066"/>
      <c r="P7" s="1066"/>
      <c r="Q7" s="1066"/>
      <c r="R7" s="1066"/>
      <c r="S7" s="1066"/>
      <c r="T7" s="1066"/>
      <c r="U7" s="1066"/>
      <c r="V7" s="1067"/>
      <c r="W7" s="1068"/>
    </row>
    <row r="8" spans="1:23" ht="81.95" customHeight="1" x14ac:dyDescent="0.2">
      <c r="B8" s="1069" t="s">
        <v>60</v>
      </c>
      <c r="C8" s="1069" t="s">
        <v>70</v>
      </c>
      <c r="D8" s="1069" t="s">
        <v>59</v>
      </c>
      <c r="E8" s="1069" t="s">
        <v>58</v>
      </c>
      <c r="F8" s="1069" t="s">
        <v>57</v>
      </c>
      <c r="G8" s="1069" t="s">
        <v>56</v>
      </c>
      <c r="H8" s="1069" t="s">
        <v>1225</v>
      </c>
      <c r="I8" s="1069" t="s">
        <v>1375</v>
      </c>
      <c r="J8" s="1069" t="s">
        <v>55</v>
      </c>
      <c r="K8" s="1069" t="s">
        <v>54</v>
      </c>
      <c r="L8" s="1069" t="s">
        <v>53</v>
      </c>
      <c r="M8" s="1069" t="s">
        <v>52</v>
      </c>
      <c r="N8" s="1069" t="s">
        <v>51</v>
      </c>
      <c r="O8" s="1069" t="s">
        <v>50</v>
      </c>
      <c r="P8" s="1069" t="s">
        <v>49</v>
      </c>
      <c r="Q8" s="1069" t="s">
        <v>48</v>
      </c>
      <c r="R8" s="1069" t="s">
        <v>47</v>
      </c>
      <c r="S8" s="1069" t="s">
        <v>46</v>
      </c>
      <c r="T8" s="575" t="s">
        <v>45</v>
      </c>
      <c r="U8" s="575" t="s">
        <v>44</v>
      </c>
      <c r="V8" s="575" t="s">
        <v>43</v>
      </c>
      <c r="W8" s="657" t="s">
        <v>42</v>
      </c>
    </row>
    <row r="9" spans="1:23" ht="264" customHeight="1" x14ac:dyDescent="0.2">
      <c r="A9" s="1070">
        <v>1</v>
      </c>
      <c r="B9" s="1006" t="s">
        <v>1261</v>
      </c>
      <c r="C9" s="1006"/>
      <c r="D9" s="1071" t="s">
        <v>2710</v>
      </c>
      <c r="E9" s="1072" t="s">
        <v>2711</v>
      </c>
      <c r="F9" s="1071" t="s">
        <v>2712</v>
      </c>
      <c r="G9" s="1071" t="s">
        <v>2713</v>
      </c>
      <c r="H9" s="1073" t="s">
        <v>2714</v>
      </c>
      <c r="I9" s="1073" t="s">
        <v>2715</v>
      </c>
      <c r="J9" s="1073">
        <v>2</v>
      </c>
      <c r="K9" s="714">
        <v>43872</v>
      </c>
      <c r="L9" s="714">
        <v>44237</v>
      </c>
      <c r="M9" s="1074">
        <f t="shared" ref="M9:M31" si="0">(+L9-K9)/7</f>
        <v>52.142857142857146</v>
      </c>
      <c r="N9" s="1075"/>
      <c r="O9" s="1076">
        <f t="shared" ref="O9:O31" si="1">(N9-K9)/7-M9</f>
        <v>-6319.5714285714284</v>
      </c>
      <c r="P9" s="1077" t="str">
        <f t="shared" ref="P9:P31" ca="1" si="2">IF((L9-TODAY())/7&gt;=M9/4,"En tiempo","Alerta")</f>
        <v>Alerta</v>
      </c>
      <c r="Q9" s="1078"/>
      <c r="R9" s="1079">
        <f>IF(Q9/J9=1,1,+Q9/J9)</f>
        <v>0</v>
      </c>
      <c r="S9" s="1075"/>
      <c r="T9" s="1080" t="str">
        <f>IF(S9&lt;=L9,"Cumple","Incumple")</f>
        <v>Cumple</v>
      </c>
      <c r="U9" s="1081"/>
      <c r="V9" s="1082"/>
      <c r="W9" s="1078"/>
    </row>
    <row r="10" spans="1:23" ht="176.1" customHeight="1" x14ac:dyDescent="0.2">
      <c r="A10" s="1070">
        <v>2</v>
      </c>
      <c r="B10" s="1006" t="s">
        <v>1261</v>
      </c>
      <c r="C10" s="1003"/>
      <c r="D10" s="1071" t="s">
        <v>2716</v>
      </c>
      <c r="E10" s="1072" t="s">
        <v>2717</v>
      </c>
      <c r="F10" s="1071" t="s">
        <v>2718</v>
      </c>
      <c r="G10" s="1071" t="s">
        <v>2719</v>
      </c>
      <c r="H10" s="1073" t="s">
        <v>2720</v>
      </c>
      <c r="I10" s="1073" t="s">
        <v>1567</v>
      </c>
      <c r="J10" s="1073">
        <v>1</v>
      </c>
      <c r="K10" s="714">
        <v>43872</v>
      </c>
      <c r="L10" s="714">
        <v>44237</v>
      </c>
      <c r="M10" s="1074">
        <f t="shared" si="0"/>
        <v>52.142857142857146</v>
      </c>
      <c r="N10" s="1075"/>
      <c r="O10" s="1076">
        <f t="shared" si="1"/>
        <v>-6319.5714285714284</v>
      </c>
      <c r="P10" s="1077" t="str">
        <f t="shared" ca="1" si="2"/>
        <v>Alerta</v>
      </c>
      <c r="Q10" s="1078"/>
      <c r="R10" s="1079">
        <f t="shared" ref="R10:R31" si="3">IF(Q10/J10=1,1,+Q10/J10)</f>
        <v>0</v>
      </c>
      <c r="S10" s="1075"/>
      <c r="T10" s="1080" t="str">
        <f t="shared" ref="T10:T31" si="4">IF(S10&lt;=L10,"Cumple","Incumple")</f>
        <v>Cumple</v>
      </c>
      <c r="U10" s="1081"/>
      <c r="V10" s="1082"/>
      <c r="W10" s="1078"/>
    </row>
    <row r="11" spans="1:23" ht="101.1" customHeight="1" x14ac:dyDescent="0.2">
      <c r="A11" s="1070">
        <v>3</v>
      </c>
      <c r="B11" s="1006" t="s">
        <v>1261</v>
      </c>
      <c r="C11" s="1003"/>
      <c r="D11" s="1071" t="s">
        <v>2721</v>
      </c>
      <c r="E11" s="1072" t="s">
        <v>2722</v>
      </c>
      <c r="F11" s="1071" t="s">
        <v>2723</v>
      </c>
      <c r="G11" s="1071" t="s">
        <v>2724</v>
      </c>
      <c r="H11" s="1073" t="s">
        <v>2725</v>
      </c>
      <c r="I11" s="1073" t="s">
        <v>2726</v>
      </c>
      <c r="J11" s="1073">
        <v>2</v>
      </c>
      <c r="K11" s="714">
        <v>43872</v>
      </c>
      <c r="L11" s="714">
        <v>44237</v>
      </c>
      <c r="M11" s="1083">
        <f t="shared" si="0"/>
        <v>52.142857142857146</v>
      </c>
      <c r="N11" s="1084"/>
      <c r="O11" s="1085">
        <f t="shared" si="1"/>
        <v>-6319.5714285714284</v>
      </c>
      <c r="P11" s="1086" t="str">
        <f t="shared" ca="1" si="2"/>
        <v>Alerta</v>
      </c>
      <c r="Q11" s="1087"/>
      <c r="R11" s="1079">
        <f t="shared" si="3"/>
        <v>0</v>
      </c>
      <c r="S11" s="1084"/>
      <c r="T11" s="1080" t="str">
        <f t="shared" si="4"/>
        <v>Cumple</v>
      </c>
      <c r="U11" s="1088"/>
      <c r="V11" s="1089"/>
      <c r="W11" s="1087"/>
    </row>
    <row r="12" spans="1:23" ht="152.1" customHeight="1" x14ac:dyDescent="0.2">
      <c r="A12" s="1070">
        <v>4</v>
      </c>
      <c r="B12" s="1006" t="s">
        <v>1261</v>
      </c>
      <c r="C12" s="1003"/>
      <c r="D12" s="1090" t="s">
        <v>2727</v>
      </c>
      <c r="E12" s="1072" t="s">
        <v>2728</v>
      </c>
      <c r="F12" s="1071" t="s">
        <v>2729</v>
      </c>
      <c r="G12" s="1071" t="s">
        <v>2730</v>
      </c>
      <c r="H12" s="1073" t="s">
        <v>2731</v>
      </c>
      <c r="I12" s="1073" t="s">
        <v>2445</v>
      </c>
      <c r="J12" s="1073">
        <v>15</v>
      </c>
      <c r="K12" s="714">
        <v>43872</v>
      </c>
      <c r="L12" s="714">
        <v>44237</v>
      </c>
      <c r="M12" s="1083">
        <f t="shared" si="0"/>
        <v>52.142857142857146</v>
      </c>
      <c r="N12" s="1084"/>
      <c r="O12" s="1085">
        <f t="shared" si="1"/>
        <v>-6319.5714285714284</v>
      </c>
      <c r="P12" s="1086" t="str">
        <f t="shared" ca="1" si="2"/>
        <v>Alerta</v>
      </c>
      <c r="Q12" s="1087"/>
      <c r="R12" s="1079">
        <f t="shared" si="3"/>
        <v>0</v>
      </c>
      <c r="S12" s="1084"/>
      <c r="T12" s="1080" t="str">
        <f t="shared" si="4"/>
        <v>Cumple</v>
      </c>
      <c r="U12" s="1088"/>
      <c r="V12" s="1089"/>
      <c r="W12" s="1087"/>
    </row>
    <row r="13" spans="1:23" ht="143.44999999999999" customHeight="1" x14ac:dyDescent="0.2">
      <c r="A13" s="1070">
        <v>5</v>
      </c>
      <c r="B13" s="1006" t="s">
        <v>1261</v>
      </c>
      <c r="C13" s="1003"/>
      <c r="D13" s="1090" t="s">
        <v>2732</v>
      </c>
      <c r="E13" s="1072" t="s">
        <v>2733</v>
      </c>
      <c r="F13" s="1071" t="s">
        <v>2734</v>
      </c>
      <c r="G13" s="1071" t="s">
        <v>2735</v>
      </c>
      <c r="H13" s="1073" t="s">
        <v>2731</v>
      </c>
      <c r="I13" s="1073" t="s">
        <v>2736</v>
      </c>
      <c r="J13" s="1073">
        <v>3</v>
      </c>
      <c r="K13" s="714">
        <v>43872</v>
      </c>
      <c r="L13" s="714">
        <v>44237</v>
      </c>
      <c r="M13" s="1083">
        <f t="shared" si="0"/>
        <v>52.142857142857146</v>
      </c>
      <c r="N13" s="1084"/>
      <c r="O13" s="1085">
        <f t="shared" si="1"/>
        <v>-6319.5714285714284</v>
      </c>
      <c r="P13" s="1086" t="str">
        <f t="shared" ca="1" si="2"/>
        <v>Alerta</v>
      </c>
      <c r="Q13" s="1087"/>
      <c r="R13" s="1079">
        <f t="shared" si="3"/>
        <v>0</v>
      </c>
      <c r="S13" s="1084"/>
      <c r="T13" s="1080" t="str">
        <f t="shared" si="4"/>
        <v>Cumple</v>
      </c>
      <c r="U13" s="1088"/>
      <c r="V13" s="1089"/>
      <c r="W13" s="1087"/>
    </row>
    <row r="14" spans="1:23" ht="143.44999999999999" customHeight="1" x14ac:dyDescent="0.2">
      <c r="A14" s="1070">
        <v>6</v>
      </c>
      <c r="B14" s="1006" t="s">
        <v>1261</v>
      </c>
      <c r="C14" s="1003"/>
      <c r="D14" s="1071" t="s">
        <v>2737</v>
      </c>
      <c r="E14" s="1072" t="s">
        <v>2738</v>
      </c>
      <c r="F14" s="1071" t="s">
        <v>2739</v>
      </c>
      <c r="G14" s="1071" t="s">
        <v>2740</v>
      </c>
      <c r="H14" s="1073" t="s">
        <v>2741</v>
      </c>
      <c r="I14" s="1073" t="s">
        <v>2742</v>
      </c>
      <c r="J14" s="1073">
        <v>1</v>
      </c>
      <c r="K14" s="714">
        <v>43872</v>
      </c>
      <c r="L14" s="714">
        <v>44237</v>
      </c>
      <c r="M14" s="1083">
        <f t="shared" si="0"/>
        <v>52.142857142857146</v>
      </c>
      <c r="N14" s="1084"/>
      <c r="O14" s="1085">
        <f t="shared" si="1"/>
        <v>-6319.5714285714284</v>
      </c>
      <c r="P14" s="1086" t="str">
        <f t="shared" ca="1" si="2"/>
        <v>Alerta</v>
      </c>
      <c r="Q14" s="1087"/>
      <c r="R14" s="1079">
        <f t="shared" si="3"/>
        <v>0</v>
      </c>
      <c r="S14" s="1084"/>
      <c r="T14" s="1080" t="str">
        <f t="shared" si="4"/>
        <v>Cumple</v>
      </c>
      <c r="U14" s="1088"/>
      <c r="V14" s="1089"/>
      <c r="W14" s="1087"/>
    </row>
    <row r="15" spans="1:23" ht="143.44999999999999" customHeight="1" x14ac:dyDescent="0.2">
      <c r="A15" s="1070">
        <v>7</v>
      </c>
      <c r="B15" s="1006" t="s">
        <v>1261</v>
      </c>
      <c r="C15" s="1003"/>
      <c r="D15" s="1071" t="s">
        <v>2743</v>
      </c>
      <c r="E15" s="1072" t="s">
        <v>2744</v>
      </c>
      <c r="F15" s="1071" t="s">
        <v>2745</v>
      </c>
      <c r="G15" s="1071" t="s">
        <v>2746</v>
      </c>
      <c r="H15" s="1073" t="s">
        <v>2747</v>
      </c>
      <c r="I15" s="1073" t="s">
        <v>2748</v>
      </c>
      <c r="J15" s="1073">
        <v>3</v>
      </c>
      <c r="K15" s="714">
        <v>43872</v>
      </c>
      <c r="L15" s="714">
        <v>44237</v>
      </c>
      <c r="M15" s="1083">
        <f t="shared" si="0"/>
        <v>52.142857142857146</v>
      </c>
      <c r="N15" s="1084"/>
      <c r="O15" s="1085">
        <f t="shared" si="1"/>
        <v>-6319.5714285714284</v>
      </c>
      <c r="P15" s="1086" t="str">
        <f t="shared" ca="1" si="2"/>
        <v>Alerta</v>
      </c>
      <c r="Q15" s="1087"/>
      <c r="R15" s="1079">
        <f t="shared" si="3"/>
        <v>0</v>
      </c>
      <c r="S15" s="1084"/>
      <c r="T15" s="1080" t="str">
        <f t="shared" si="4"/>
        <v>Cumple</v>
      </c>
      <c r="U15" s="1088"/>
      <c r="V15" s="1089"/>
      <c r="W15" s="1087"/>
    </row>
    <row r="16" spans="1:23" ht="143.44999999999999" customHeight="1" x14ac:dyDescent="0.2">
      <c r="A16" s="1070">
        <v>8</v>
      </c>
      <c r="B16" s="1006" t="s">
        <v>1261</v>
      </c>
      <c r="C16" s="1003"/>
      <c r="D16" s="1071" t="s">
        <v>2749</v>
      </c>
      <c r="E16" s="1072" t="s">
        <v>2744</v>
      </c>
      <c r="F16" s="1071" t="s">
        <v>2745</v>
      </c>
      <c r="G16" s="1071" t="s">
        <v>2746</v>
      </c>
      <c r="H16" s="1073" t="s">
        <v>2747</v>
      </c>
      <c r="I16" s="1073" t="s">
        <v>2748</v>
      </c>
      <c r="J16" s="1073">
        <v>3</v>
      </c>
      <c r="K16" s="714">
        <v>43872</v>
      </c>
      <c r="L16" s="714">
        <v>44237</v>
      </c>
      <c r="M16" s="1083">
        <f t="shared" si="0"/>
        <v>52.142857142857146</v>
      </c>
      <c r="N16" s="1084"/>
      <c r="O16" s="1085">
        <f t="shared" si="1"/>
        <v>-6319.5714285714284</v>
      </c>
      <c r="P16" s="1086" t="str">
        <f t="shared" ca="1" si="2"/>
        <v>Alerta</v>
      </c>
      <c r="Q16" s="1087"/>
      <c r="R16" s="1079">
        <f t="shared" si="3"/>
        <v>0</v>
      </c>
      <c r="S16" s="1084"/>
      <c r="T16" s="1080" t="str">
        <f t="shared" si="4"/>
        <v>Cumple</v>
      </c>
      <c r="U16" s="1088"/>
      <c r="V16" s="1089"/>
      <c r="W16" s="1087"/>
    </row>
    <row r="17" spans="1:23" ht="143.44999999999999" customHeight="1" x14ac:dyDescent="0.2">
      <c r="A17" s="1070">
        <v>9</v>
      </c>
      <c r="B17" s="1006" t="s">
        <v>1261</v>
      </c>
      <c r="C17" s="1003"/>
      <c r="D17" s="1071" t="s">
        <v>2750</v>
      </c>
      <c r="E17" s="1072" t="s">
        <v>2744</v>
      </c>
      <c r="F17" s="1071" t="s">
        <v>2745</v>
      </c>
      <c r="G17" s="1071" t="s">
        <v>2746</v>
      </c>
      <c r="H17" s="1073" t="s">
        <v>2747</v>
      </c>
      <c r="I17" s="1073" t="s">
        <v>2748</v>
      </c>
      <c r="J17" s="1073">
        <v>3</v>
      </c>
      <c r="K17" s="714">
        <v>43872</v>
      </c>
      <c r="L17" s="714">
        <v>44237</v>
      </c>
      <c r="M17" s="1083">
        <f t="shared" si="0"/>
        <v>52.142857142857146</v>
      </c>
      <c r="N17" s="1084"/>
      <c r="O17" s="1085">
        <f t="shared" si="1"/>
        <v>-6319.5714285714284</v>
      </c>
      <c r="P17" s="1086" t="str">
        <f t="shared" ca="1" si="2"/>
        <v>Alerta</v>
      </c>
      <c r="Q17" s="1087"/>
      <c r="R17" s="1079">
        <f t="shared" si="3"/>
        <v>0</v>
      </c>
      <c r="S17" s="1084"/>
      <c r="T17" s="1080" t="str">
        <f t="shared" si="4"/>
        <v>Cumple</v>
      </c>
      <c r="U17" s="1088"/>
      <c r="V17" s="1089"/>
      <c r="W17" s="1087"/>
    </row>
    <row r="18" spans="1:23" ht="143.44999999999999" customHeight="1" x14ac:dyDescent="0.2">
      <c r="A18" s="1070">
        <v>10</v>
      </c>
      <c r="B18" s="1006" t="s">
        <v>1261</v>
      </c>
      <c r="C18" s="1003"/>
      <c r="D18" s="1071" t="s">
        <v>2751</v>
      </c>
      <c r="E18" s="1072" t="s">
        <v>2744</v>
      </c>
      <c r="F18" s="1071" t="s">
        <v>2745</v>
      </c>
      <c r="G18" s="1071" t="s">
        <v>2746</v>
      </c>
      <c r="H18" s="1073" t="s">
        <v>2747</v>
      </c>
      <c r="I18" s="1073" t="s">
        <v>2748</v>
      </c>
      <c r="J18" s="1073">
        <v>3</v>
      </c>
      <c r="K18" s="714">
        <v>43872</v>
      </c>
      <c r="L18" s="714">
        <v>44237</v>
      </c>
      <c r="M18" s="1083">
        <f t="shared" si="0"/>
        <v>52.142857142857146</v>
      </c>
      <c r="N18" s="1084"/>
      <c r="O18" s="1085">
        <f t="shared" si="1"/>
        <v>-6319.5714285714284</v>
      </c>
      <c r="P18" s="1086" t="str">
        <f t="shared" ca="1" si="2"/>
        <v>Alerta</v>
      </c>
      <c r="Q18" s="1087"/>
      <c r="R18" s="1079">
        <f t="shared" si="3"/>
        <v>0</v>
      </c>
      <c r="S18" s="1084"/>
      <c r="T18" s="1080" t="str">
        <f t="shared" si="4"/>
        <v>Cumple</v>
      </c>
      <c r="U18" s="1088"/>
      <c r="V18" s="1089"/>
      <c r="W18" s="1087"/>
    </row>
    <row r="19" spans="1:23" ht="143.44999999999999" customHeight="1" x14ac:dyDescent="0.2">
      <c r="A19" s="1070">
        <v>11</v>
      </c>
      <c r="B19" s="1006" t="s">
        <v>1261</v>
      </c>
      <c r="C19" s="1003"/>
      <c r="D19" s="1091" t="s">
        <v>2752</v>
      </c>
      <c r="E19" s="1072" t="s">
        <v>2744</v>
      </c>
      <c r="F19" s="1071" t="s">
        <v>2745</v>
      </c>
      <c r="G19" s="1071" t="s">
        <v>2746</v>
      </c>
      <c r="H19" s="1073" t="s">
        <v>2747</v>
      </c>
      <c r="I19" s="1073" t="s">
        <v>2748</v>
      </c>
      <c r="J19" s="1073">
        <v>3</v>
      </c>
      <c r="K19" s="714">
        <v>43872</v>
      </c>
      <c r="L19" s="714">
        <v>44237</v>
      </c>
      <c r="M19" s="1083">
        <f t="shared" si="0"/>
        <v>52.142857142857146</v>
      </c>
      <c r="N19" s="1084"/>
      <c r="O19" s="1085">
        <f t="shared" si="1"/>
        <v>-6319.5714285714284</v>
      </c>
      <c r="P19" s="1086" t="str">
        <f t="shared" ca="1" si="2"/>
        <v>Alerta</v>
      </c>
      <c r="Q19" s="1087"/>
      <c r="R19" s="1079">
        <f t="shared" si="3"/>
        <v>0</v>
      </c>
      <c r="S19" s="1084"/>
      <c r="T19" s="1080" t="str">
        <f t="shared" si="4"/>
        <v>Cumple</v>
      </c>
      <c r="U19" s="1088"/>
      <c r="V19" s="1089"/>
      <c r="W19" s="1087"/>
    </row>
    <row r="20" spans="1:23" ht="118.5" customHeight="1" x14ac:dyDescent="0.2">
      <c r="A20" s="1070">
        <v>12</v>
      </c>
      <c r="B20" s="1006" t="s">
        <v>1261</v>
      </c>
      <c r="C20" s="1092"/>
      <c r="D20" s="1093" t="s">
        <v>2753</v>
      </c>
      <c r="E20" s="1072" t="s">
        <v>2744</v>
      </c>
      <c r="F20" s="1071" t="s">
        <v>2745</v>
      </c>
      <c r="G20" s="1071" t="s">
        <v>2746</v>
      </c>
      <c r="H20" s="1073" t="s">
        <v>2747</v>
      </c>
      <c r="I20" s="1073" t="s">
        <v>2748</v>
      </c>
      <c r="J20" s="1073">
        <v>3</v>
      </c>
      <c r="K20" s="714">
        <v>43872</v>
      </c>
      <c r="L20" s="714">
        <v>44237</v>
      </c>
      <c r="M20" s="1083">
        <f t="shared" si="0"/>
        <v>52.142857142857146</v>
      </c>
      <c r="N20" s="1084"/>
      <c r="O20" s="1085">
        <f t="shared" si="1"/>
        <v>-6319.5714285714284</v>
      </c>
      <c r="P20" s="1086" t="str">
        <f t="shared" ca="1" si="2"/>
        <v>Alerta</v>
      </c>
      <c r="Q20" s="1087"/>
      <c r="R20" s="1079">
        <f t="shared" si="3"/>
        <v>0</v>
      </c>
      <c r="S20" s="1084"/>
      <c r="T20" s="1080" t="str">
        <f t="shared" si="4"/>
        <v>Cumple</v>
      </c>
      <c r="U20" s="1088"/>
      <c r="V20" s="1089"/>
      <c r="W20" s="1087"/>
    </row>
    <row r="21" spans="1:23" ht="118.5" customHeight="1" x14ac:dyDescent="0.2">
      <c r="A21" s="1070">
        <v>13</v>
      </c>
      <c r="B21" s="1006" t="s">
        <v>1261</v>
      </c>
      <c r="C21" s="1092"/>
      <c r="D21" s="1094" t="s">
        <v>2754</v>
      </c>
      <c r="E21" s="1072" t="s">
        <v>2755</v>
      </c>
      <c r="F21" s="1071" t="s">
        <v>2756</v>
      </c>
      <c r="G21" s="1071" t="s">
        <v>2757</v>
      </c>
      <c r="H21" s="1073" t="s">
        <v>2720</v>
      </c>
      <c r="I21" s="1073" t="s">
        <v>1567</v>
      </c>
      <c r="J21" s="1073">
        <v>1</v>
      </c>
      <c r="K21" s="714">
        <v>43872</v>
      </c>
      <c r="L21" s="714">
        <v>44237</v>
      </c>
      <c r="M21" s="1083">
        <f t="shared" si="0"/>
        <v>52.142857142857146</v>
      </c>
      <c r="N21" s="1084"/>
      <c r="O21" s="1085">
        <f t="shared" si="1"/>
        <v>-6319.5714285714284</v>
      </c>
      <c r="P21" s="1086" t="str">
        <f t="shared" ca="1" si="2"/>
        <v>Alerta</v>
      </c>
      <c r="Q21" s="1087"/>
      <c r="R21" s="1079">
        <f t="shared" si="3"/>
        <v>0</v>
      </c>
      <c r="S21" s="1084"/>
      <c r="T21" s="1080" t="str">
        <f t="shared" si="4"/>
        <v>Cumple</v>
      </c>
      <c r="U21" s="1088"/>
      <c r="V21" s="1089"/>
      <c r="W21" s="1087"/>
    </row>
    <row r="22" spans="1:23" ht="118.5" customHeight="1" x14ac:dyDescent="0.2">
      <c r="A22" s="1070">
        <v>14</v>
      </c>
      <c r="B22" s="1006" t="s">
        <v>1261</v>
      </c>
      <c r="C22" s="1092"/>
      <c r="D22" s="1094" t="s">
        <v>2758</v>
      </c>
      <c r="E22" s="1072" t="s">
        <v>2759</v>
      </c>
      <c r="F22" s="1095" t="s">
        <v>2760</v>
      </c>
      <c r="G22" s="1095" t="s">
        <v>2761</v>
      </c>
      <c r="H22" s="1073" t="s">
        <v>2762</v>
      </c>
      <c r="I22" s="1073" t="s">
        <v>2763</v>
      </c>
      <c r="J22" s="1073">
        <v>3</v>
      </c>
      <c r="K22" s="714">
        <v>44238</v>
      </c>
      <c r="L22" s="714">
        <v>44418</v>
      </c>
      <c r="M22" s="1083">
        <f t="shared" si="0"/>
        <v>25.714285714285715</v>
      </c>
      <c r="N22" s="1084"/>
      <c r="O22" s="1085">
        <f t="shared" si="1"/>
        <v>-6345.4285714285706</v>
      </c>
      <c r="P22" s="1086" t="str">
        <f t="shared" ca="1" si="2"/>
        <v>En tiempo</v>
      </c>
      <c r="Q22" s="1087"/>
      <c r="R22" s="1079">
        <f t="shared" si="3"/>
        <v>0</v>
      </c>
      <c r="S22" s="1084"/>
      <c r="T22" s="1080" t="str">
        <f t="shared" si="4"/>
        <v>Cumple</v>
      </c>
      <c r="U22" s="1088"/>
      <c r="V22" s="1089"/>
      <c r="W22" s="1087"/>
    </row>
    <row r="23" spans="1:23" ht="118.5" customHeight="1" x14ac:dyDescent="0.2">
      <c r="A23" s="1070">
        <v>15</v>
      </c>
      <c r="B23" s="1006" t="s">
        <v>1261</v>
      </c>
      <c r="C23" s="1092"/>
      <c r="D23" s="1094" t="s">
        <v>2764</v>
      </c>
      <c r="E23" s="1072" t="s">
        <v>2759</v>
      </c>
      <c r="F23" s="1095" t="s">
        <v>2760</v>
      </c>
      <c r="G23" s="1095" t="s">
        <v>2761</v>
      </c>
      <c r="H23" s="1073" t="s">
        <v>2762</v>
      </c>
      <c r="I23" s="1073" t="s">
        <v>2763</v>
      </c>
      <c r="J23" s="1073">
        <v>3</v>
      </c>
      <c r="K23" s="714">
        <v>44239</v>
      </c>
      <c r="L23" s="714">
        <v>44419</v>
      </c>
      <c r="M23" s="1083">
        <f t="shared" si="0"/>
        <v>25.714285714285715</v>
      </c>
      <c r="N23" s="1084"/>
      <c r="O23" s="1085">
        <f t="shared" si="1"/>
        <v>-6345.5714285714284</v>
      </c>
      <c r="P23" s="1086" t="str">
        <f t="shared" ca="1" si="2"/>
        <v>En tiempo</v>
      </c>
      <c r="Q23" s="1087"/>
      <c r="R23" s="1079">
        <f t="shared" si="3"/>
        <v>0</v>
      </c>
      <c r="S23" s="1084"/>
      <c r="T23" s="1080" t="str">
        <f t="shared" si="4"/>
        <v>Cumple</v>
      </c>
      <c r="U23" s="1088"/>
      <c r="V23" s="1089"/>
      <c r="W23" s="1087"/>
    </row>
    <row r="24" spans="1:23" ht="118.5" customHeight="1" x14ac:dyDescent="0.2">
      <c r="A24" s="1070">
        <v>16</v>
      </c>
      <c r="B24" s="1006" t="s">
        <v>1261</v>
      </c>
      <c r="C24" s="1092"/>
      <c r="D24" s="1096" t="s">
        <v>2765</v>
      </c>
      <c r="E24" s="1072" t="s">
        <v>2766</v>
      </c>
      <c r="F24" s="1071" t="s">
        <v>2712</v>
      </c>
      <c r="G24" s="1071" t="s">
        <v>2713</v>
      </c>
      <c r="H24" s="1073" t="s">
        <v>2714</v>
      </c>
      <c r="I24" s="1073" t="s">
        <v>2715</v>
      </c>
      <c r="J24" s="1073">
        <v>2</v>
      </c>
      <c r="K24" s="714">
        <v>43872</v>
      </c>
      <c r="L24" s="714">
        <v>44237</v>
      </c>
      <c r="M24" s="1083">
        <f t="shared" si="0"/>
        <v>52.142857142857146</v>
      </c>
      <c r="N24" s="1084"/>
      <c r="O24" s="1085">
        <f t="shared" si="1"/>
        <v>-6319.5714285714284</v>
      </c>
      <c r="P24" s="1086" t="str">
        <f t="shared" ca="1" si="2"/>
        <v>Alerta</v>
      </c>
      <c r="Q24" s="1087"/>
      <c r="R24" s="1079">
        <f t="shared" si="3"/>
        <v>0</v>
      </c>
      <c r="S24" s="1084"/>
      <c r="T24" s="1080" t="str">
        <f t="shared" si="4"/>
        <v>Cumple</v>
      </c>
      <c r="U24" s="1088"/>
      <c r="V24" s="1089"/>
      <c r="W24" s="1087"/>
    </row>
    <row r="25" spans="1:23" ht="118.5" customHeight="1" x14ac:dyDescent="0.2">
      <c r="A25" s="1070">
        <v>17</v>
      </c>
      <c r="B25" s="1006" t="s">
        <v>1261</v>
      </c>
      <c r="C25" s="1092"/>
      <c r="D25" s="1096" t="s">
        <v>2767</v>
      </c>
      <c r="E25" s="1072" t="s">
        <v>2766</v>
      </c>
      <c r="F25" s="1071" t="s">
        <v>2712</v>
      </c>
      <c r="G25" s="1071" t="s">
        <v>2713</v>
      </c>
      <c r="H25" s="1073" t="s">
        <v>2714</v>
      </c>
      <c r="I25" s="1073" t="s">
        <v>2715</v>
      </c>
      <c r="J25" s="1073">
        <v>2</v>
      </c>
      <c r="K25" s="714">
        <v>43872</v>
      </c>
      <c r="L25" s="714">
        <v>44237</v>
      </c>
      <c r="M25" s="1083">
        <f t="shared" si="0"/>
        <v>52.142857142857146</v>
      </c>
      <c r="N25" s="1084"/>
      <c r="O25" s="1085">
        <f t="shared" si="1"/>
        <v>-6319.5714285714284</v>
      </c>
      <c r="P25" s="1086" t="str">
        <f t="shared" ca="1" si="2"/>
        <v>Alerta</v>
      </c>
      <c r="Q25" s="1087"/>
      <c r="R25" s="1079">
        <f t="shared" si="3"/>
        <v>0</v>
      </c>
      <c r="S25" s="1084"/>
      <c r="T25" s="1080" t="str">
        <f t="shared" si="4"/>
        <v>Cumple</v>
      </c>
      <c r="U25" s="1088"/>
      <c r="V25" s="1089"/>
      <c r="W25" s="1087"/>
    </row>
    <row r="26" spans="1:23" ht="141.6" customHeight="1" x14ac:dyDescent="0.2">
      <c r="A26" s="1070">
        <v>18</v>
      </c>
      <c r="B26" s="1006" t="s">
        <v>1261</v>
      </c>
      <c r="C26" s="1092"/>
      <c r="D26" s="1094" t="s">
        <v>2768</v>
      </c>
      <c r="E26" s="1072" t="s">
        <v>2769</v>
      </c>
      <c r="F26" s="1095" t="s">
        <v>2770</v>
      </c>
      <c r="G26" s="1095" t="s">
        <v>2771</v>
      </c>
      <c r="H26" s="1073" t="s">
        <v>2772</v>
      </c>
      <c r="I26" s="1073" t="s">
        <v>2773</v>
      </c>
      <c r="J26" s="1073">
        <v>1</v>
      </c>
      <c r="K26" s="714">
        <v>43862</v>
      </c>
      <c r="L26" s="714">
        <v>43862</v>
      </c>
      <c r="M26" s="1083">
        <f t="shared" si="0"/>
        <v>0</v>
      </c>
      <c r="N26" s="1097"/>
      <c r="O26" s="1085">
        <f t="shared" si="1"/>
        <v>-6266</v>
      </c>
      <c r="P26" s="1086" t="str">
        <f t="shared" ca="1" si="2"/>
        <v>Alerta</v>
      </c>
      <c r="Q26" s="1097"/>
      <c r="R26" s="1079">
        <f t="shared" si="3"/>
        <v>0</v>
      </c>
      <c r="S26" s="1098"/>
      <c r="T26" s="1080" t="str">
        <f t="shared" si="4"/>
        <v>Cumple</v>
      </c>
      <c r="U26" s="1097"/>
      <c r="V26" s="1097"/>
      <c r="W26" s="1070"/>
    </row>
    <row r="27" spans="1:23" ht="93.95" customHeight="1" x14ac:dyDescent="0.2">
      <c r="A27" s="1070">
        <v>19</v>
      </c>
      <c r="B27" s="1006" t="s">
        <v>1261</v>
      </c>
      <c r="C27" s="1092"/>
      <c r="D27" s="1094" t="s">
        <v>2774</v>
      </c>
      <c r="E27" s="1072" t="s">
        <v>2775</v>
      </c>
      <c r="F27" s="1095" t="s">
        <v>2776</v>
      </c>
      <c r="G27" s="1095" t="s">
        <v>2777</v>
      </c>
      <c r="H27" s="1073" t="s">
        <v>2778</v>
      </c>
      <c r="I27" s="1073" t="s">
        <v>2779</v>
      </c>
      <c r="J27" s="1073">
        <v>1</v>
      </c>
      <c r="K27" s="714">
        <v>43863</v>
      </c>
      <c r="L27" s="714">
        <v>43863</v>
      </c>
      <c r="M27" s="1083">
        <f t="shared" si="0"/>
        <v>0</v>
      </c>
      <c r="N27" s="1070"/>
      <c r="O27" s="1085">
        <f t="shared" si="1"/>
        <v>-6266.1428571428569</v>
      </c>
      <c r="P27" s="1086" t="str">
        <f t="shared" ca="1" si="2"/>
        <v>Alerta</v>
      </c>
      <c r="Q27" s="1097"/>
      <c r="R27" s="1079">
        <f t="shared" si="3"/>
        <v>0</v>
      </c>
      <c r="S27" s="1098"/>
      <c r="T27" s="1080" t="str">
        <f t="shared" si="4"/>
        <v>Cumple</v>
      </c>
      <c r="U27" s="1070"/>
      <c r="V27" s="1070"/>
      <c r="W27" s="1070"/>
    </row>
    <row r="28" spans="1:23" ht="82.5" customHeight="1" x14ac:dyDescent="0.2">
      <c r="A28" s="1070">
        <v>20</v>
      </c>
      <c r="B28" s="1006" t="s">
        <v>1261</v>
      </c>
      <c r="C28" s="1092"/>
      <c r="D28" s="1094" t="s">
        <v>2780</v>
      </c>
      <c r="E28" s="1072" t="s">
        <v>2744</v>
      </c>
      <c r="F28" s="1071" t="s">
        <v>2745</v>
      </c>
      <c r="G28" s="1071" t="s">
        <v>2746</v>
      </c>
      <c r="H28" s="1073" t="s">
        <v>2747</v>
      </c>
      <c r="I28" s="1073" t="s">
        <v>2748</v>
      </c>
      <c r="J28" s="1073">
        <v>3</v>
      </c>
      <c r="K28" s="714">
        <v>43872</v>
      </c>
      <c r="L28" s="714">
        <v>44237</v>
      </c>
      <c r="M28" s="1083">
        <f t="shared" si="0"/>
        <v>52.142857142857146</v>
      </c>
      <c r="N28" s="1070"/>
      <c r="O28" s="1085">
        <f t="shared" si="1"/>
        <v>-6319.5714285714284</v>
      </c>
      <c r="P28" s="1086" t="str">
        <f t="shared" ca="1" si="2"/>
        <v>Alerta</v>
      </c>
      <c r="Q28" s="1097"/>
      <c r="R28" s="1079">
        <f t="shared" si="3"/>
        <v>0</v>
      </c>
      <c r="S28" s="1098"/>
      <c r="T28" s="1080" t="str">
        <f t="shared" si="4"/>
        <v>Cumple</v>
      </c>
      <c r="U28" s="1070"/>
      <c r="V28" s="1070"/>
      <c r="W28" s="1070"/>
    </row>
    <row r="29" spans="1:23" ht="82.5" customHeight="1" x14ac:dyDescent="0.2">
      <c r="A29" s="1070">
        <v>21</v>
      </c>
      <c r="B29" s="1006" t="s">
        <v>1261</v>
      </c>
      <c r="C29" s="1092"/>
      <c r="D29" s="1099" t="s">
        <v>2781</v>
      </c>
      <c r="E29" s="1072" t="s">
        <v>2782</v>
      </c>
      <c r="F29" s="1095" t="s">
        <v>2783</v>
      </c>
      <c r="G29" s="1095" t="s">
        <v>2784</v>
      </c>
      <c r="H29" s="1073" t="s">
        <v>2785</v>
      </c>
      <c r="I29" s="1073" t="s">
        <v>2328</v>
      </c>
      <c r="J29" s="1073">
        <v>1</v>
      </c>
      <c r="K29" s="714">
        <v>43872</v>
      </c>
      <c r="L29" s="714">
        <v>44053</v>
      </c>
      <c r="M29" s="1083">
        <f t="shared" si="0"/>
        <v>25.857142857142858</v>
      </c>
      <c r="N29" s="1070"/>
      <c r="O29" s="1085">
        <f t="shared" si="1"/>
        <v>-6293.2857142857147</v>
      </c>
      <c r="P29" s="1086" t="str">
        <f t="shared" ca="1" si="2"/>
        <v>Alerta</v>
      </c>
      <c r="Q29" s="1097"/>
      <c r="R29" s="1079">
        <f t="shared" si="3"/>
        <v>0</v>
      </c>
      <c r="S29" s="1098"/>
      <c r="T29" s="1080" t="str">
        <f t="shared" si="4"/>
        <v>Cumple</v>
      </c>
      <c r="U29" s="1070"/>
      <c r="V29" s="1070"/>
      <c r="W29" s="1070"/>
    </row>
    <row r="30" spans="1:23" ht="82.5" customHeight="1" x14ac:dyDescent="0.2">
      <c r="A30" s="1070">
        <v>22</v>
      </c>
      <c r="B30" s="1006" t="s">
        <v>1261</v>
      </c>
      <c r="C30" s="1092"/>
      <c r="D30" s="1096" t="s">
        <v>2786</v>
      </c>
      <c r="E30" s="1072" t="s">
        <v>2787</v>
      </c>
      <c r="F30" s="1095" t="s">
        <v>2788</v>
      </c>
      <c r="G30" s="1095" t="s">
        <v>2789</v>
      </c>
      <c r="H30" s="1073" t="s">
        <v>2785</v>
      </c>
      <c r="I30" s="1073" t="s">
        <v>2328</v>
      </c>
      <c r="J30" s="1073">
        <v>1</v>
      </c>
      <c r="K30" s="714">
        <v>43872</v>
      </c>
      <c r="L30" s="714">
        <v>44053</v>
      </c>
      <c r="M30" s="1083">
        <f t="shared" si="0"/>
        <v>25.857142857142858</v>
      </c>
      <c r="N30" s="1070"/>
      <c r="O30" s="1085">
        <f t="shared" si="1"/>
        <v>-6293.2857142857147</v>
      </c>
      <c r="P30" s="1086" t="str">
        <f t="shared" ca="1" si="2"/>
        <v>Alerta</v>
      </c>
      <c r="Q30" s="1097"/>
      <c r="R30" s="1079">
        <f t="shared" si="3"/>
        <v>0</v>
      </c>
      <c r="S30" s="1098"/>
      <c r="T30" s="1080" t="str">
        <f t="shared" si="4"/>
        <v>Cumple</v>
      </c>
      <c r="U30" s="1070"/>
      <c r="V30" s="1070"/>
      <c r="W30" s="1070"/>
    </row>
    <row r="31" spans="1:23" ht="147.94999999999999" customHeight="1" x14ac:dyDescent="0.2">
      <c r="A31" s="1070">
        <v>23</v>
      </c>
      <c r="B31" s="1006" t="s">
        <v>1261</v>
      </c>
      <c r="C31" s="1100"/>
      <c r="D31" s="1094" t="s">
        <v>2790</v>
      </c>
      <c r="E31" s="1072" t="s">
        <v>2775</v>
      </c>
      <c r="F31" s="1095" t="s">
        <v>2776</v>
      </c>
      <c r="G31" s="1095" t="s">
        <v>2777</v>
      </c>
      <c r="H31" s="1073" t="s">
        <v>2778</v>
      </c>
      <c r="I31" s="1073" t="s">
        <v>2779</v>
      </c>
      <c r="J31" s="1073">
        <v>1</v>
      </c>
      <c r="K31" s="714">
        <v>43863</v>
      </c>
      <c r="L31" s="714">
        <v>43984</v>
      </c>
      <c r="M31" s="1083">
        <f t="shared" si="0"/>
        <v>17.285714285714285</v>
      </c>
      <c r="N31" s="1070"/>
      <c r="O31" s="1085">
        <f t="shared" si="1"/>
        <v>-6283.4285714285716</v>
      </c>
      <c r="P31" s="1086" t="str">
        <f t="shared" ca="1" si="2"/>
        <v>Alerta</v>
      </c>
      <c r="Q31" s="1097"/>
      <c r="R31" s="1079">
        <f t="shared" si="3"/>
        <v>0</v>
      </c>
      <c r="S31" s="1098"/>
      <c r="T31" s="1080" t="str">
        <f t="shared" si="4"/>
        <v>Cumple</v>
      </c>
      <c r="U31" s="1070"/>
      <c r="V31" s="1070"/>
      <c r="W31" s="1070"/>
    </row>
    <row r="32" spans="1:23" ht="18.75" x14ac:dyDescent="0.2">
      <c r="D32" s="1102"/>
      <c r="E32" s="1102"/>
      <c r="F32" s="1102"/>
      <c r="G32" s="1102"/>
      <c r="H32" s="1102"/>
      <c r="I32" s="1103" t="s">
        <v>23</v>
      </c>
      <c r="J32" s="1104">
        <f>SUM(J9:J31)</f>
        <v>61</v>
      </c>
      <c r="K32" s="1036"/>
      <c r="O32" s="2396" t="s">
        <v>2679</v>
      </c>
      <c r="P32" s="2397"/>
      <c r="Q32" s="1070"/>
      <c r="R32" s="1105">
        <f>IF(Q32=0,0,+Q32/J32)</f>
        <v>0</v>
      </c>
      <c r="S32" s="1100" t="s">
        <v>2680</v>
      </c>
      <c r="T32" s="1105">
        <f>(COUNTIF(T9:T31,"Cumple")*100%)/COUNTA(T9:T31)</f>
        <v>1</v>
      </c>
    </row>
    <row r="33" spans="4:10" x14ac:dyDescent="0.2">
      <c r="D33" s="1102"/>
      <c r="E33" s="1102"/>
      <c r="F33" s="1102"/>
      <c r="G33" s="1102"/>
      <c r="H33" s="1102"/>
      <c r="I33" s="1106"/>
      <c r="J33" s="1106"/>
    </row>
  </sheetData>
  <mergeCells count="9">
    <mergeCell ref="O32:P32"/>
    <mergeCell ref="B1:W4"/>
    <mergeCell ref="B5:F5"/>
    <mergeCell ref="J5:W5"/>
    <mergeCell ref="A6:V6"/>
    <mergeCell ref="A7:B7"/>
    <mergeCell ref="D7:E7"/>
    <mergeCell ref="G7:I7"/>
    <mergeCell ref="J7:K7"/>
  </mergeCells>
  <conditionalFormatting sqref="R8">
    <cfRule type="cellIs" dxfId="306" priority="17" stopIfTrue="1" operator="between">
      <formula>0.9</formula>
      <formula>1</formula>
    </cfRule>
    <cfRule type="cellIs" dxfId="305" priority="18" stopIfTrue="1" operator="between">
      <formula>0.5</formula>
      <formula>0.89</formula>
    </cfRule>
    <cfRule type="cellIs" dxfId="304" priority="19" stopIfTrue="1" operator="between">
      <formula>0.2</formula>
      <formula>0.49</formula>
    </cfRule>
    <cfRule type="cellIs" dxfId="303" priority="20" stopIfTrue="1" operator="between">
      <formula>0</formula>
      <formula>0.19</formula>
    </cfRule>
  </conditionalFormatting>
  <conditionalFormatting sqref="P9:P31">
    <cfRule type="containsText" dxfId="302" priority="15" operator="containsText" text="Alerta">
      <formula>NOT(ISERROR(SEARCH("Alerta",P9)))</formula>
    </cfRule>
    <cfRule type="containsText" dxfId="301" priority="16" operator="containsText" text="En tiempo">
      <formula>NOT(ISERROR(SEARCH("En tiempo",P9)))</formula>
    </cfRule>
  </conditionalFormatting>
  <conditionalFormatting sqref="T9:T31">
    <cfRule type="containsText" dxfId="300" priority="13" operator="containsText" text="Incumple">
      <formula>NOT(ISERROR(SEARCH("Incumple",T9)))</formula>
    </cfRule>
    <cfRule type="containsText" dxfId="299" priority="14" operator="containsText" text="Cumple">
      <formula>NOT(ISERROR(SEARCH("Cumple",T9)))</formula>
    </cfRule>
  </conditionalFormatting>
  <conditionalFormatting sqref="R9:R31">
    <cfRule type="cellIs" dxfId="298" priority="12" operator="between">
      <formula>1</formula>
      <formula>0.9</formula>
    </cfRule>
  </conditionalFormatting>
  <conditionalFormatting sqref="R9:R31">
    <cfRule type="cellIs" dxfId="297" priority="9" operator="between">
      <formula>0.19</formula>
      <formula>0</formula>
    </cfRule>
    <cfRule type="cellIs" dxfId="296" priority="10" operator="between">
      <formula>0.49</formula>
      <formula>0.2</formula>
    </cfRule>
    <cfRule type="cellIs" dxfId="295" priority="11" operator="between">
      <formula>0.89</formula>
      <formula>0.5</formula>
    </cfRule>
  </conditionalFormatting>
  <conditionalFormatting sqref="T32">
    <cfRule type="cellIs" dxfId="294" priority="4" operator="between">
      <formula>1</formula>
      <formula>0.9</formula>
    </cfRule>
  </conditionalFormatting>
  <conditionalFormatting sqref="T32">
    <cfRule type="cellIs" dxfId="293" priority="1" operator="between">
      <formula>0.19</formula>
      <formula>0</formula>
    </cfRule>
    <cfRule type="cellIs" dxfId="292" priority="2" operator="between">
      <formula>0.49</formula>
      <formula>0.2</formula>
    </cfRule>
    <cfRule type="cellIs" dxfId="291" priority="3" operator="between">
      <formula>0.89</formula>
      <formula>0.5</formula>
    </cfRule>
  </conditionalFormatting>
  <conditionalFormatting sqref="R32">
    <cfRule type="cellIs" dxfId="290" priority="8" operator="between">
      <formula>1</formula>
      <formula>0.9</formula>
    </cfRule>
  </conditionalFormatting>
  <conditionalFormatting sqref="R32">
    <cfRule type="cellIs" dxfId="289" priority="5" operator="between">
      <formula>0.19</formula>
      <formula>0</formula>
    </cfRule>
    <cfRule type="cellIs" dxfId="288" priority="6" operator="between">
      <formula>0.49</formula>
      <formula>0.2</formula>
    </cfRule>
    <cfRule type="cellIs" dxfId="287" priority="7" operator="between">
      <formula>0.89</formula>
      <formula>0.5</formula>
    </cfRule>
  </conditionalFormatting>
  <dataValidations count="1">
    <dataValidation type="list" allowBlank="1" showInputMessage="1" showErrorMessage="1" sqref="C9:C19">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P33:P206 K32:M206 B32:B206</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16"/>
  <sheetViews>
    <sheetView topLeftCell="M15" zoomScale="70" zoomScaleNormal="70" workbookViewId="0">
      <selection activeCell="P10" sqref="P10:P17"/>
    </sheetView>
  </sheetViews>
  <sheetFormatPr baseColWidth="10" defaultColWidth="14.42578125" defaultRowHeight="15" customHeight="1" x14ac:dyDescent="0.2"/>
  <cols>
    <col min="1" max="1" width="12.5703125" style="1111" customWidth="1"/>
    <col min="2" max="2" width="15.5703125" style="1111" customWidth="1"/>
    <col min="3" max="3" width="74.7109375" style="1111" customWidth="1"/>
    <col min="4" max="4" width="29.5703125" style="1111" customWidth="1"/>
    <col min="5" max="5" width="23.140625" style="1111" customWidth="1"/>
    <col min="6" max="6" width="39.28515625" style="1111" customWidth="1"/>
    <col min="7" max="7" width="31.42578125" style="1111" customWidth="1"/>
    <col min="8" max="11" width="18.42578125" style="1111" customWidth="1"/>
    <col min="12" max="12" width="20.42578125" style="1111" customWidth="1"/>
    <col min="13" max="13" width="23.42578125" style="1111" customWidth="1"/>
    <col min="14" max="14" width="18.5703125" style="1111" customWidth="1"/>
    <col min="15" max="15" width="18.85546875" style="1111" customWidth="1"/>
    <col min="16" max="16" width="17" style="1111" customWidth="1"/>
    <col min="17" max="17" width="26.140625" style="1111" customWidth="1"/>
    <col min="18" max="18" width="17.28515625" style="1111" customWidth="1"/>
    <col min="19" max="19" width="34.7109375" style="1111" customWidth="1"/>
    <col min="20" max="20" width="34.5703125" style="1111" customWidth="1"/>
    <col min="21" max="21" width="36.140625" style="1111" customWidth="1"/>
    <col min="22" max="22" width="10.7109375" style="1111" customWidth="1"/>
    <col min="23" max="23" width="64" style="1111" customWidth="1"/>
    <col min="24" max="24" width="53" style="1111" customWidth="1"/>
    <col min="25" max="29" width="10.7109375" style="1111" customWidth="1"/>
    <col min="30" max="16384" width="14.42578125" style="1111"/>
  </cols>
  <sheetData>
    <row r="1" spans="1:24" ht="15" customHeight="1" x14ac:dyDescent="0.2">
      <c r="A1" s="2413" t="s">
        <v>2801</v>
      </c>
      <c r="B1" s="2414"/>
      <c r="C1" s="2414"/>
      <c r="D1" s="2414"/>
      <c r="E1" s="2414"/>
      <c r="F1" s="2414"/>
      <c r="G1" s="2414"/>
      <c r="H1" s="2414"/>
      <c r="I1" s="2414"/>
      <c r="J1" s="2414"/>
      <c r="K1" s="2414"/>
      <c r="L1" s="2414"/>
      <c r="M1" s="2414"/>
      <c r="N1" s="2414"/>
      <c r="O1" s="2414"/>
      <c r="P1" s="2414"/>
      <c r="Q1" s="2414"/>
      <c r="R1" s="2414"/>
      <c r="S1" s="2414"/>
      <c r="T1" s="2414"/>
      <c r="U1" s="2415"/>
    </row>
    <row r="2" spans="1:24" ht="15" customHeight="1" x14ac:dyDescent="0.2">
      <c r="A2" s="2416"/>
      <c r="B2" s="2408"/>
      <c r="C2" s="2408"/>
      <c r="D2" s="2408"/>
      <c r="E2" s="2408"/>
      <c r="F2" s="2408"/>
      <c r="G2" s="2408"/>
      <c r="H2" s="2408"/>
      <c r="I2" s="2408"/>
      <c r="J2" s="2408"/>
      <c r="K2" s="2408"/>
      <c r="L2" s="2408"/>
      <c r="M2" s="2408"/>
      <c r="N2" s="2408"/>
      <c r="O2" s="2408"/>
      <c r="P2" s="2408"/>
      <c r="Q2" s="2408"/>
      <c r="R2" s="2408"/>
      <c r="S2" s="2408"/>
      <c r="T2" s="2408"/>
      <c r="U2" s="2417"/>
    </row>
    <row r="3" spans="1:24" ht="15" customHeight="1" x14ac:dyDescent="0.2">
      <c r="A3" s="2416"/>
      <c r="B3" s="2408"/>
      <c r="C3" s="2408"/>
      <c r="D3" s="2408"/>
      <c r="E3" s="2408"/>
      <c r="F3" s="2408"/>
      <c r="G3" s="2408"/>
      <c r="H3" s="2408"/>
      <c r="I3" s="2408"/>
      <c r="J3" s="2408"/>
      <c r="K3" s="2408"/>
      <c r="L3" s="2408"/>
      <c r="M3" s="2408"/>
      <c r="N3" s="2408"/>
      <c r="O3" s="2408"/>
      <c r="P3" s="2408"/>
      <c r="Q3" s="2408"/>
      <c r="R3" s="2408"/>
      <c r="S3" s="2408"/>
      <c r="T3" s="2408"/>
      <c r="U3" s="2417"/>
    </row>
    <row r="4" spans="1:24" ht="15" customHeight="1" x14ac:dyDescent="0.2">
      <c r="A4" s="2416"/>
      <c r="B4" s="2408"/>
      <c r="C4" s="2408"/>
      <c r="D4" s="2408"/>
      <c r="E4" s="2408"/>
      <c r="F4" s="2408"/>
      <c r="G4" s="2408"/>
      <c r="H4" s="2408"/>
      <c r="I4" s="2408"/>
      <c r="J4" s="2408"/>
      <c r="K4" s="2408"/>
      <c r="L4" s="2408"/>
      <c r="M4" s="2408"/>
      <c r="N4" s="2408"/>
      <c r="O4" s="2408"/>
      <c r="P4" s="2408"/>
      <c r="Q4" s="2408"/>
      <c r="R4" s="2408"/>
      <c r="S4" s="2408"/>
      <c r="T4" s="2408"/>
      <c r="U4" s="2417"/>
    </row>
    <row r="5" spans="1:24" ht="15" customHeight="1" x14ac:dyDescent="0.2">
      <c r="A5" s="2416"/>
      <c r="B5" s="2408"/>
      <c r="C5" s="2408"/>
      <c r="D5" s="2408"/>
      <c r="E5" s="2408"/>
      <c r="F5" s="2408"/>
      <c r="G5" s="2408"/>
      <c r="H5" s="2408"/>
      <c r="I5" s="2408"/>
      <c r="J5" s="2408"/>
      <c r="K5" s="2408"/>
      <c r="L5" s="2408"/>
      <c r="M5" s="2408"/>
      <c r="N5" s="2408"/>
      <c r="O5" s="2408"/>
      <c r="P5" s="2408"/>
      <c r="Q5" s="2408"/>
      <c r="R5" s="2408"/>
      <c r="S5" s="2408"/>
      <c r="T5" s="2408"/>
      <c r="U5" s="2417"/>
    </row>
    <row r="6" spans="1:24" ht="15" customHeight="1" x14ac:dyDescent="0.2">
      <c r="A6" s="2418"/>
      <c r="B6" s="2419"/>
      <c r="C6" s="2419"/>
      <c r="D6" s="2419"/>
      <c r="E6" s="2419"/>
      <c r="F6" s="2419"/>
      <c r="G6" s="2419"/>
      <c r="H6" s="2419"/>
      <c r="I6" s="2419"/>
      <c r="J6" s="2419"/>
      <c r="K6" s="2419"/>
      <c r="L6" s="2419"/>
      <c r="M6" s="2419"/>
      <c r="N6" s="2419"/>
      <c r="O6" s="2419"/>
      <c r="P6" s="2419"/>
      <c r="Q6" s="2419"/>
      <c r="R6" s="2419"/>
      <c r="S6" s="2419"/>
      <c r="T6" s="2419"/>
      <c r="U6" s="2420"/>
    </row>
    <row r="7" spans="1:24" ht="15.75" customHeight="1" x14ac:dyDescent="0.2">
      <c r="A7" s="2421" t="s">
        <v>69</v>
      </c>
      <c r="B7" s="2422"/>
      <c r="C7" s="2422"/>
      <c r="D7" s="2422"/>
      <c r="E7" s="2422"/>
      <c r="F7" s="2422"/>
      <c r="G7" s="2422"/>
      <c r="H7" s="2423"/>
      <c r="I7" s="1112" t="s">
        <v>68</v>
      </c>
      <c r="J7" s="1112">
        <v>1</v>
      </c>
      <c r="K7" s="2421" t="s">
        <v>67</v>
      </c>
      <c r="L7" s="2422"/>
      <c r="M7" s="2422"/>
      <c r="N7" s="2422"/>
      <c r="O7" s="2422"/>
      <c r="P7" s="2422"/>
      <c r="Q7" s="2422"/>
      <c r="R7" s="2422"/>
      <c r="S7" s="2422"/>
      <c r="T7" s="2422"/>
      <c r="U7" s="2423"/>
    </row>
    <row r="8" spans="1:24" ht="41.25" customHeight="1" x14ac:dyDescent="0.2">
      <c r="A8" s="2421" t="s">
        <v>66</v>
      </c>
      <c r="B8" s="2422"/>
      <c r="C8" s="2422"/>
      <c r="D8" s="2422"/>
      <c r="E8" s="2422"/>
      <c r="F8" s="2422"/>
      <c r="G8" s="2414"/>
      <c r="H8" s="2422"/>
      <c r="I8" s="2422"/>
      <c r="J8" s="2422"/>
      <c r="K8" s="2422"/>
      <c r="L8" s="2422"/>
      <c r="M8" s="2422"/>
      <c r="N8" s="2422"/>
      <c r="O8" s="2422"/>
      <c r="P8" s="2422"/>
      <c r="Q8" s="2422"/>
      <c r="R8" s="1112" t="s">
        <v>1634</v>
      </c>
      <c r="S8" s="1113">
        <v>44040</v>
      </c>
      <c r="T8" s="1112" t="s">
        <v>2802</v>
      </c>
      <c r="U8" s="1114">
        <v>44139</v>
      </c>
    </row>
    <row r="9" spans="1:24" ht="80.25" customHeight="1" x14ac:dyDescent="0.2">
      <c r="A9" s="1115" t="s">
        <v>60</v>
      </c>
      <c r="B9" s="1115"/>
      <c r="C9" s="1115" t="s">
        <v>59</v>
      </c>
      <c r="D9" s="1115" t="s">
        <v>58</v>
      </c>
      <c r="E9" s="1115" t="s">
        <v>57</v>
      </c>
      <c r="F9" s="1116" t="s">
        <v>56</v>
      </c>
      <c r="G9" s="1117" t="s">
        <v>2803</v>
      </c>
      <c r="H9" s="1118" t="s">
        <v>55</v>
      </c>
      <c r="I9" s="1115" t="s">
        <v>54</v>
      </c>
      <c r="J9" s="1115" t="s">
        <v>53</v>
      </c>
      <c r="K9" s="1115" t="s">
        <v>52</v>
      </c>
      <c r="L9" s="1115" t="s">
        <v>51</v>
      </c>
      <c r="M9" s="1115" t="s">
        <v>2804</v>
      </c>
      <c r="N9" s="1115" t="s">
        <v>49</v>
      </c>
      <c r="O9" s="1115" t="s">
        <v>86</v>
      </c>
      <c r="P9" s="1115" t="s">
        <v>87</v>
      </c>
      <c r="Q9" s="1115" t="s">
        <v>2805</v>
      </c>
      <c r="R9" s="1119" t="s">
        <v>45</v>
      </c>
      <c r="S9" s="1115" t="s">
        <v>44</v>
      </c>
      <c r="T9" s="1115" t="s">
        <v>2806</v>
      </c>
      <c r="U9" s="1115" t="s">
        <v>42</v>
      </c>
    </row>
    <row r="10" spans="1:24" ht="60" x14ac:dyDescent="0.2">
      <c r="A10" s="1120" t="s">
        <v>1261</v>
      </c>
      <c r="B10" s="1120" t="s">
        <v>29</v>
      </c>
      <c r="C10" s="1121" t="str">
        <f>'[15]Formulación PlanMejora'!C12</f>
        <v>Armonizar su identificación entre las recomendaciones del numeral 5.3 y los conceptos técnicos de la MARUC, con enfoque a su real aseguramiento (RIESGOS)</v>
      </c>
      <c r="D10" s="1122" t="s">
        <v>2807</v>
      </c>
      <c r="E10" s="2424" t="s">
        <v>2808</v>
      </c>
      <c r="F10" s="1123" t="s">
        <v>2809</v>
      </c>
      <c r="G10" s="1124" t="s">
        <v>2810</v>
      </c>
      <c r="H10" s="1125">
        <v>1</v>
      </c>
      <c r="I10" s="1126">
        <v>44075</v>
      </c>
      <c r="J10" s="1127">
        <v>44135</v>
      </c>
      <c r="K10" s="1128">
        <f t="shared" ref="K10:K17" si="0">(J10-I10)/7</f>
        <v>8.5714285714285712</v>
      </c>
      <c r="L10" s="1129"/>
      <c r="M10" s="1130">
        <f t="shared" ref="M10:M17" si="1">(L10-I10)/7-K10</f>
        <v>-6305</v>
      </c>
      <c r="N10" s="1131" t="str">
        <f t="shared" ref="N10:N17" ca="1" si="2">IF((J10-TODAY())/7&gt;=K10/4,"En tiempo","Alerta")</f>
        <v>Alerta</v>
      </c>
      <c r="O10" s="1132"/>
      <c r="P10" s="1133">
        <f t="shared" ref="P10:P17" si="3">IF(O10/H10=1,1,+O10/H10)</f>
        <v>0</v>
      </c>
      <c r="Q10" s="1134"/>
      <c r="R10" s="1135" t="str">
        <f t="shared" ref="R10:R17" si="4">IF(Q10&lt;=J10,"Cumple","Incumple")</f>
        <v>Cumple</v>
      </c>
      <c r="S10" s="1136"/>
      <c r="T10" s="1136"/>
      <c r="U10" s="1137"/>
      <c r="W10" s="2407" t="s">
        <v>2811</v>
      </c>
      <c r="X10" s="2408"/>
    </row>
    <row r="11" spans="1:24" ht="94.5" x14ac:dyDescent="0.2">
      <c r="A11" s="1120" t="s">
        <v>1261</v>
      </c>
      <c r="B11" s="1120" t="s">
        <v>29</v>
      </c>
      <c r="C11" s="1121" t="str">
        <f>'[15]Formulación PlanMejora'!C13</f>
        <v>El procedimiento PE-GS-2.2.1-PR-5 no prevé la verificación que corresponde al Programa y a los planes de auditoría individuales, en los términos de los numerales 5.6 y 5.7 relacionados con el seguimiento, revisión y mejora del programa de auditoría, con lo que no existen elementos que conduzcan a determinar su efectividad.</v>
      </c>
      <c r="D11" s="1138" t="s">
        <v>2812</v>
      </c>
      <c r="E11" s="2424"/>
      <c r="F11" s="2409" t="s">
        <v>2813</v>
      </c>
      <c r="G11" s="1139" t="s">
        <v>2814</v>
      </c>
      <c r="H11" s="1140">
        <v>1</v>
      </c>
      <c r="I11" s="1126">
        <v>44105</v>
      </c>
      <c r="J11" s="1141">
        <v>44135</v>
      </c>
      <c r="K11" s="1128">
        <f t="shared" si="0"/>
        <v>4.2857142857142856</v>
      </c>
      <c r="L11" s="1129"/>
      <c r="M11" s="1128">
        <f t="shared" si="1"/>
        <v>-6305</v>
      </c>
      <c r="N11" s="1131" t="str">
        <f t="shared" ca="1" si="2"/>
        <v>Alerta</v>
      </c>
      <c r="O11" s="1129"/>
      <c r="P11" s="1133">
        <f t="shared" si="3"/>
        <v>0</v>
      </c>
      <c r="Q11" s="1134"/>
      <c r="R11" s="1135" t="str">
        <f t="shared" si="4"/>
        <v>Cumple</v>
      </c>
      <c r="S11" s="1136"/>
      <c r="T11" s="1136"/>
      <c r="U11" s="1137"/>
      <c r="W11" s="2408"/>
      <c r="X11" s="2408"/>
    </row>
    <row r="12" spans="1:24" ht="141.75" x14ac:dyDescent="0.2">
      <c r="A12" s="1120" t="s">
        <v>1261</v>
      </c>
      <c r="B12" s="1120" t="s">
        <v>29</v>
      </c>
      <c r="C12" s="1121" t="str">
        <f>'[15]Formulación PlanMejora'!C14</f>
        <v>Respecto de la implementación del numeral 5.4.1 “roles y responsabilidades de las personas responsables de la gestión del programa de auditoría”, el procedimiento PEGS-2.2.1-PR-5 fija exclusivamente como responsables de la planificación del programa al Director y equipo del CGCAI, y no se involucran los universitarios que reúnan el conocimiento y las competencias como lo establece el numeral 5.4.2. “competencia de las personas responsables de la gestión del programa de auditoría.
La aprobación del Programa no surte trámite por el Equipo Coordinador MECI – CALIDAD, hoy Comité Institucional de Gestión del Desempeño y de Control Interno</v>
      </c>
      <c r="D12" s="1142" t="s">
        <v>2815</v>
      </c>
      <c r="E12" s="2424"/>
      <c r="F12" s="2409"/>
      <c r="G12" s="1143" t="s">
        <v>2816</v>
      </c>
      <c r="H12" s="1140">
        <v>1</v>
      </c>
      <c r="I12" s="1126">
        <v>44075</v>
      </c>
      <c r="J12" s="1144">
        <v>44135</v>
      </c>
      <c r="K12" s="1128">
        <f t="shared" si="0"/>
        <v>8.5714285714285712</v>
      </c>
      <c r="L12" s="1129"/>
      <c r="M12" s="1128">
        <f t="shared" si="1"/>
        <v>-6305</v>
      </c>
      <c r="N12" s="1131" t="str">
        <f t="shared" ca="1" si="2"/>
        <v>Alerta</v>
      </c>
      <c r="O12" s="1129"/>
      <c r="P12" s="1133">
        <f t="shared" si="3"/>
        <v>0</v>
      </c>
      <c r="Q12" s="1134"/>
      <c r="R12" s="1135" t="str">
        <f t="shared" si="4"/>
        <v>Cumple</v>
      </c>
      <c r="S12" s="1136"/>
      <c r="T12" s="1136"/>
      <c r="U12" s="1137"/>
    </row>
    <row r="13" spans="1:24" ht="409.5" x14ac:dyDescent="0.2">
      <c r="A13" s="1120" t="s">
        <v>1261</v>
      </c>
      <c r="B13" s="1120" t="s">
        <v>29</v>
      </c>
      <c r="C13" s="1121" t="str">
        <f>'[15]Formulación PlanMejora'!C15</f>
        <v xml:space="preserve">En el procedimiento PE-GS-2.2.1-PR-5 no se prevén controles de verificación a la formulación de los planes de mejoramiento.
Concretar el control frente a su periodicidad, responsable y metodología. El CGACI informó que el control aplica exclusivamente sobre la programación formal.  
De las (48) auditorías internas de calidad, practicadas y evidenciadas en la vigencia 2019, se observó la formulación de treinta y siete (37) planes de mejoramiento.
Del proceso Gestión de la Calidad no registra la misma No conformidad concluida en el informe individual de auditoría. Vr.gr El informe identifica el numeral 4.2 y el PM y en cambio se consigna el numeral 4.1.  
No identifican causas. Vr. gr. Programa en Música Instrumental, Maestría en Estudios Interdisciplinarios, Programa en Historia e Ingeniería en Automática Industrial. Identifican causas sin considerar el anexo metodológico. Asimila el análisis causal de la NC N°3 como justificación al incumplimiento del requisito.  La causa identificada para la NC del PM de la Secretaría General no guarda coherencia con la descripción del hallazgo.  El del Programa de Licenciatura en Música equipara la causa como servicio no conforme.  Se determinan proyectos o acciones que al carecer de análisis causal no guardan correspondencia directa con la NC. Vr. gr Programa en Música Instrumental, Maestría en Estudios Interdisciplinarios, Programa en Historia e Ingeniería en Automática Industrial. Los de los Programas de Maestría en Estudios Interdisciplinarios e Ingeniería en Automática Industrial no describen cómo se va a hacer el tratamiento para los hallazgos de auditoria, y en su lugar registran justificaciones o avances respecto de sus procesos.  
El PM del Programa en Historia no determina actividad para el hallazgo 
8.3.4. Se designa la responsabilidad a título personal y no al cargo del responsable funcionalmente
</v>
      </c>
      <c r="D13" s="1145" t="s">
        <v>2817</v>
      </c>
      <c r="E13" s="2424"/>
      <c r="F13" s="2409"/>
      <c r="G13" s="1144" t="s">
        <v>2818</v>
      </c>
      <c r="H13" s="1146">
        <v>1</v>
      </c>
      <c r="I13" s="1144">
        <v>44104</v>
      </c>
      <c r="J13" s="1144">
        <v>44135</v>
      </c>
      <c r="K13" s="1128">
        <f t="shared" si="0"/>
        <v>4.4285714285714288</v>
      </c>
      <c r="L13" s="1129"/>
      <c r="M13" s="1128">
        <f t="shared" si="1"/>
        <v>-6305</v>
      </c>
      <c r="N13" s="1131" t="str">
        <f t="shared" ca="1" si="2"/>
        <v>Alerta</v>
      </c>
      <c r="O13" s="1129"/>
      <c r="P13" s="1133">
        <f t="shared" si="3"/>
        <v>0</v>
      </c>
      <c r="Q13" s="1134"/>
      <c r="R13" s="1135" t="str">
        <f t="shared" si="4"/>
        <v>Cumple</v>
      </c>
      <c r="S13" s="1136"/>
      <c r="T13" s="1136"/>
      <c r="U13" s="1137"/>
    </row>
    <row r="14" spans="1:24" ht="267.75" x14ac:dyDescent="0.2">
      <c r="A14" s="1120" t="s">
        <v>1261</v>
      </c>
      <c r="B14" s="1120" t="s">
        <v>29</v>
      </c>
      <c r="C14" s="1121" t="str">
        <f>'[15]Formulación PlanMejora'!C16</f>
        <v xml:space="preserve">El 42% de los Planes individuales de auditoría repite el objetivo global del Programa de auditoría, omitiendo la definición del objetivo individual.
El 98% de los Planes individuales de auditoría no delimitan la amplitud de la auditoría a partir de los factores definidos en el numeral 5.5.2. “definición de los objetivos, el alcance y los criterios para una auditoría individual” 
El 19% de los Planes individuales de auditoría definen el alcance con el nombre del proceso o subproceso auditado.
Sin enunciar los riesgos del proceso o programa.
Se definen a criterio del auditor como resultado de la falta de especificidad en la determinación del alcance del plan individual de auditoría.
Catorce (14) informes no determinan el grado de cumplimiento del objetivo y de los criterios propuestos.
Dieciséis (16) informes determinan parcialmente el grado de cumplimiento del objetivo y de los criterios propuestos. 
Diecisiete (17) informes si determinan el grado de cumplimiento del objetivo y de los criterios propuestos. 
Sin conclusiones el informe del Programa de Fisioterapia.  </v>
      </c>
      <c r="D14" s="1147" t="s">
        <v>2819</v>
      </c>
      <c r="E14" s="1148" t="s">
        <v>2820</v>
      </c>
      <c r="F14" s="1148" t="s">
        <v>2821</v>
      </c>
      <c r="G14" s="1149" t="s">
        <v>2822</v>
      </c>
      <c r="H14" s="1149">
        <v>1</v>
      </c>
      <c r="I14" s="1141">
        <v>44095</v>
      </c>
      <c r="J14" s="1141">
        <v>44135</v>
      </c>
      <c r="K14" s="1128">
        <f t="shared" si="0"/>
        <v>5.7142857142857144</v>
      </c>
      <c r="L14" s="1129"/>
      <c r="M14" s="1128">
        <f t="shared" si="1"/>
        <v>-6305</v>
      </c>
      <c r="N14" s="1131" t="str">
        <f t="shared" ca="1" si="2"/>
        <v>Alerta</v>
      </c>
      <c r="O14" s="1129"/>
      <c r="P14" s="1133">
        <f t="shared" si="3"/>
        <v>0</v>
      </c>
      <c r="Q14" s="1134"/>
      <c r="R14" s="1135" t="str">
        <f t="shared" si="4"/>
        <v>Cumple</v>
      </c>
      <c r="S14" s="1136"/>
      <c r="T14" s="1136"/>
      <c r="U14" s="1137"/>
    </row>
    <row r="15" spans="1:24" ht="105" x14ac:dyDescent="0.2">
      <c r="A15" s="1120" t="s">
        <v>1261</v>
      </c>
      <c r="B15" s="1120" t="s">
        <v>29</v>
      </c>
      <c r="C15" s="1121" t="str">
        <f>'[15]Formulación PlanMejora'!C17</f>
        <v xml:space="preserve">En el seguimiento de la vigencia 2019 se conoció por la OCI el proyecto de guía metodológica para el desarrollo de las auditorías internas de calidad, de la que no se logró corroborar su aprobación, publicación e implementación. Su contenido no evidencia la previsión de criterios para formulación del programa de auditorías. </v>
      </c>
      <c r="D15" s="1147" t="s">
        <v>2823</v>
      </c>
      <c r="E15" s="1148" t="s">
        <v>2824</v>
      </c>
      <c r="F15" s="1148" t="s">
        <v>2825</v>
      </c>
      <c r="G15" s="1149" t="s">
        <v>2826</v>
      </c>
      <c r="H15" s="1149">
        <v>1</v>
      </c>
      <c r="I15" s="1141">
        <v>44075</v>
      </c>
      <c r="J15" s="1141">
        <v>44117</v>
      </c>
      <c r="K15" s="1128">
        <f t="shared" si="0"/>
        <v>6</v>
      </c>
      <c r="L15" s="1129"/>
      <c r="M15" s="1128">
        <f t="shared" si="1"/>
        <v>-6302.4285714285716</v>
      </c>
      <c r="N15" s="1131" t="str">
        <f t="shared" ca="1" si="2"/>
        <v>Alerta</v>
      </c>
      <c r="O15" s="1129"/>
      <c r="P15" s="1133">
        <f t="shared" si="3"/>
        <v>0</v>
      </c>
      <c r="Q15" s="1134"/>
      <c r="R15" s="1135" t="str">
        <f t="shared" si="4"/>
        <v>Cumple</v>
      </c>
      <c r="S15" s="1136"/>
      <c r="T15" s="1136"/>
      <c r="U15" s="1137"/>
    </row>
    <row r="16" spans="1:24" ht="126" x14ac:dyDescent="0.2">
      <c r="A16" s="1120" t="s">
        <v>1261</v>
      </c>
      <c r="B16" s="1120" t="s">
        <v>29</v>
      </c>
      <c r="C16" s="1121" t="str">
        <f>'[15]Formulación PlanMejora'!C18</f>
        <v xml:space="preserve">El formato PE-GS-2.2.1-FOR-16 “Informe Consolidado Auditorías Internas de Calidad” presenta una descripción diferente del alcance definido en el programa de auditoría.
El control aplicado por el CGCAI registrado en el formato PE-GS-2.2.1-FOR-16, consolida los hallazgos individuales y algunas conclusiones que no referencian el resultado del objetivo del Programa de Auditoría y el cumplimiento de sus criterios.  </v>
      </c>
      <c r="D16" s="1150" t="s">
        <v>2827</v>
      </c>
      <c r="E16" s="1148" t="s">
        <v>2828</v>
      </c>
      <c r="F16" s="1148" t="s">
        <v>2829</v>
      </c>
      <c r="G16" s="1149" t="s">
        <v>2830</v>
      </c>
      <c r="H16" s="1149">
        <v>1</v>
      </c>
      <c r="I16" s="1141">
        <v>44228</v>
      </c>
      <c r="J16" s="1141">
        <v>44255</v>
      </c>
      <c r="K16" s="1128">
        <f t="shared" si="0"/>
        <v>3.8571428571428572</v>
      </c>
      <c r="L16" s="1129"/>
      <c r="M16" s="1128">
        <f t="shared" si="1"/>
        <v>-6322.1428571428578</v>
      </c>
      <c r="N16" s="1131" t="str">
        <f t="shared" ca="1" si="2"/>
        <v>En tiempo</v>
      </c>
      <c r="O16" s="1129"/>
      <c r="P16" s="1133">
        <f t="shared" si="3"/>
        <v>0</v>
      </c>
      <c r="Q16" s="1134"/>
      <c r="R16" s="1135" t="str">
        <f t="shared" si="4"/>
        <v>Cumple</v>
      </c>
      <c r="S16" s="1136"/>
      <c r="T16" s="1136"/>
      <c r="U16" s="1137"/>
    </row>
    <row r="17" spans="1:21" ht="82.5" customHeight="1" x14ac:dyDescent="0.2">
      <c r="A17" s="1120" t="s">
        <v>1261</v>
      </c>
      <c r="B17" s="1120" t="s">
        <v>29</v>
      </c>
      <c r="C17" s="1121" t="str">
        <f>'[15]Formulación PlanMejora'!C19</f>
        <v>El Programa de Derecho no gestiona la mejora de sus No Conformidades, y el Centro de Posgrados y Gestión de Medios Bibliográficos no prevén acciones para aplicar sus Oportunidades de Mejora</v>
      </c>
      <c r="D17" s="1150" t="s">
        <v>2831</v>
      </c>
      <c r="E17" s="1148" t="s">
        <v>2832</v>
      </c>
      <c r="F17" s="1148" t="s">
        <v>2833</v>
      </c>
      <c r="G17" s="1141" t="s">
        <v>2834</v>
      </c>
      <c r="H17" s="1151">
        <v>1</v>
      </c>
      <c r="I17" s="1141">
        <v>43983</v>
      </c>
      <c r="J17" s="1141">
        <v>44104</v>
      </c>
      <c r="K17" s="1128">
        <f t="shared" si="0"/>
        <v>17.285714285714285</v>
      </c>
      <c r="L17" s="1152"/>
      <c r="M17" s="1153">
        <f t="shared" si="1"/>
        <v>-6300.5714285714294</v>
      </c>
      <c r="N17" s="1131" t="str">
        <f t="shared" ca="1" si="2"/>
        <v>Alerta</v>
      </c>
      <c r="O17" s="1129"/>
      <c r="P17" s="1133">
        <f t="shared" si="3"/>
        <v>0</v>
      </c>
      <c r="Q17" s="1134"/>
      <c r="R17" s="1135" t="str">
        <f t="shared" si="4"/>
        <v>Cumple</v>
      </c>
      <c r="S17" s="1136"/>
      <c r="T17" s="1136"/>
      <c r="U17" s="1137"/>
    </row>
    <row r="18" spans="1:21" ht="25.5" customHeight="1" x14ac:dyDescent="0.2">
      <c r="A18" s="1120"/>
      <c r="B18" s="1120"/>
      <c r="C18" s="1121"/>
      <c r="D18" s="1154"/>
      <c r="E18" s="1134"/>
      <c r="F18" s="2410" t="s">
        <v>2835</v>
      </c>
      <c r="G18" s="2410"/>
      <c r="H18" s="1155">
        <f>SUM(H10:H17)</f>
        <v>8</v>
      </c>
      <c r="I18" s="1156"/>
      <c r="J18" s="1156"/>
      <c r="K18" s="1130"/>
      <c r="L18" s="1157"/>
      <c r="M18" s="2411" t="s">
        <v>2836</v>
      </c>
      <c r="N18" s="2412"/>
      <c r="O18" s="1155">
        <f>SUM(O10:O17)</f>
        <v>0</v>
      </c>
      <c r="P18" s="1158">
        <f>O18/H18</f>
        <v>0</v>
      </c>
      <c r="Q18" s="1159" t="s">
        <v>45</v>
      </c>
      <c r="R18" s="1158">
        <f>(COUNTIF(R10:R17,"Cumple")*100%)/COUNTA(R10:R17)</f>
        <v>1</v>
      </c>
      <c r="S18" s="1136"/>
      <c r="T18" s="1136"/>
      <c r="U18" s="1137"/>
    </row>
    <row r="19" spans="1:21" ht="15.75" customHeight="1" x14ac:dyDescent="0.2">
      <c r="A19" s="1120"/>
      <c r="B19" s="1120"/>
      <c r="C19" s="1121"/>
      <c r="D19" s="1154"/>
      <c r="E19" s="1134"/>
      <c r="F19" s="1134"/>
      <c r="G19" s="1134"/>
      <c r="H19" s="1134"/>
      <c r="I19" s="1156"/>
      <c r="J19" s="1156"/>
      <c r="K19" s="1128"/>
      <c r="L19" s="1160"/>
      <c r="M19" s="1161"/>
      <c r="N19" s="1128"/>
      <c r="O19" s="1129"/>
      <c r="P19" s="1134"/>
      <c r="Q19" s="1134"/>
      <c r="R19" s="1134"/>
      <c r="S19" s="1162"/>
      <c r="T19" s="1162"/>
      <c r="U19" s="1160"/>
    </row>
    <row r="20" spans="1:21" ht="15.75" customHeight="1" x14ac:dyDescent="0.2"/>
    <row r="21" spans="1:21" ht="15.75" customHeight="1" x14ac:dyDescent="0.2"/>
    <row r="22" spans="1:21" ht="15.75" customHeight="1" x14ac:dyDescent="0.2"/>
    <row r="23" spans="1:21" ht="15.75" customHeight="1" x14ac:dyDescent="0.2"/>
    <row r="24" spans="1:21" ht="15.75" customHeight="1" x14ac:dyDescent="0.2"/>
    <row r="25" spans="1:21" ht="15.75" customHeight="1" x14ac:dyDescent="0.2"/>
    <row r="26" spans="1:21" ht="15.75" customHeight="1" x14ac:dyDescent="0.2"/>
    <row r="27" spans="1:21" ht="15.75" customHeight="1" x14ac:dyDescent="0.2"/>
    <row r="28" spans="1:21" ht="15.75" customHeight="1" x14ac:dyDescent="0.2"/>
    <row r="29" spans="1:21" ht="15.75" customHeight="1" x14ac:dyDescent="0.2"/>
    <row r="30" spans="1:21" ht="15.75" customHeight="1" x14ac:dyDescent="0.2"/>
    <row r="31" spans="1:21" ht="15.75" customHeight="1" x14ac:dyDescent="0.2"/>
    <row r="32" spans="1:2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sheetData>
  <autoFilter ref="A9:U9"/>
  <mergeCells count="9">
    <mergeCell ref="W10:X11"/>
    <mergeCell ref="F11:F13"/>
    <mergeCell ref="F18:G18"/>
    <mergeCell ref="M18:N18"/>
    <mergeCell ref="A1:U6"/>
    <mergeCell ref="A7:H7"/>
    <mergeCell ref="K7:U7"/>
    <mergeCell ref="A8:Q8"/>
    <mergeCell ref="E10:E13"/>
  </mergeCells>
  <conditionalFormatting sqref="P9">
    <cfRule type="cellIs" dxfId="286" priority="17" stopIfTrue="1" operator="between">
      <formula>0.9</formula>
      <formula>1</formula>
    </cfRule>
  </conditionalFormatting>
  <conditionalFormatting sqref="P9">
    <cfRule type="cellIs" dxfId="285" priority="18" stopIfTrue="1" operator="between">
      <formula>0.5</formula>
      <formula>0.89</formula>
    </cfRule>
  </conditionalFormatting>
  <conditionalFormatting sqref="P9">
    <cfRule type="cellIs" dxfId="284" priority="19" stopIfTrue="1" operator="between">
      <formula>0.2</formula>
      <formula>0.49</formula>
    </cfRule>
  </conditionalFormatting>
  <conditionalFormatting sqref="P9">
    <cfRule type="cellIs" dxfId="283" priority="20" stopIfTrue="1" operator="between">
      <formula>0</formula>
      <formula>0.19</formula>
    </cfRule>
  </conditionalFormatting>
  <conditionalFormatting sqref="N10:N17">
    <cfRule type="containsText" dxfId="282" priority="15" operator="containsText" text="Alerta">
      <formula>NOT(ISERROR(SEARCH("Alerta",N10)))</formula>
    </cfRule>
    <cfRule type="containsText" dxfId="281" priority="16" operator="containsText" text="En tiempo">
      <formula>NOT(ISERROR(SEARCH("En tiempo",N10)))</formula>
    </cfRule>
  </conditionalFormatting>
  <conditionalFormatting sqref="P10:P17">
    <cfRule type="cellIs" dxfId="280" priority="14" operator="between">
      <formula>1</formula>
      <formula>0.9</formula>
    </cfRule>
  </conditionalFormatting>
  <conditionalFormatting sqref="P10:P17">
    <cfRule type="cellIs" dxfId="279" priority="11" operator="between">
      <formula>0.19</formula>
      <formula>0</formula>
    </cfRule>
    <cfRule type="cellIs" dxfId="278" priority="12" operator="between">
      <formula>0.49</formula>
      <formula>0.2</formula>
    </cfRule>
    <cfRule type="cellIs" dxfId="277" priority="13" operator="between">
      <formula>0.89</formula>
      <formula>0.5</formula>
    </cfRule>
  </conditionalFormatting>
  <conditionalFormatting sqref="P18">
    <cfRule type="cellIs" dxfId="276" priority="10" operator="between">
      <formula>1</formula>
      <formula>0.9</formula>
    </cfRule>
  </conditionalFormatting>
  <conditionalFormatting sqref="P18">
    <cfRule type="cellIs" dxfId="275" priority="7" operator="between">
      <formula>0.19</formula>
      <formula>0</formula>
    </cfRule>
    <cfRule type="cellIs" dxfId="274" priority="8" operator="between">
      <formula>0.49</formula>
      <formula>0.2</formula>
    </cfRule>
    <cfRule type="cellIs" dxfId="273" priority="9" operator="between">
      <formula>0.89</formula>
      <formula>0.5</formula>
    </cfRule>
  </conditionalFormatting>
  <conditionalFormatting sqref="R10:T17 S18:T18">
    <cfRule type="containsText" dxfId="272" priority="5" operator="containsText" text="Incumple">
      <formula>NOT(ISERROR(SEARCH("Incumple",R10)))</formula>
    </cfRule>
    <cfRule type="containsText" dxfId="271" priority="6" operator="containsText" text="Cumple">
      <formula>NOT(ISERROR(SEARCH("Cumple",R10)))</formula>
    </cfRule>
  </conditionalFormatting>
  <conditionalFormatting sqref="R18">
    <cfRule type="cellIs" dxfId="270" priority="4" operator="between">
      <formula>1</formula>
      <formula>0.9</formula>
    </cfRule>
  </conditionalFormatting>
  <conditionalFormatting sqref="R18">
    <cfRule type="cellIs" dxfId="269" priority="1" operator="between">
      <formula>0.19</formula>
      <formula>0</formula>
    </cfRule>
    <cfRule type="cellIs" dxfId="268" priority="2" operator="between">
      <formula>0.49</formula>
      <formula>0.2</formula>
    </cfRule>
    <cfRule type="cellIs" dxfId="267" priority="3" operator="between">
      <formula>0.89</formula>
      <formula>0.5</formula>
    </cfRule>
  </conditionalFormatting>
  <pageMargins left="0.7" right="0.7" top="0.75" bottom="0.75" header="0" footer="0"/>
  <pageSetup orientation="portrait"/>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V29"/>
  <sheetViews>
    <sheetView topLeftCell="G24" zoomScale="60" zoomScaleNormal="60" workbookViewId="0">
      <selection activeCell="P28" sqref="P28"/>
    </sheetView>
  </sheetViews>
  <sheetFormatPr baseColWidth="10" defaultColWidth="11.42578125" defaultRowHeight="15" x14ac:dyDescent="0.25"/>
  <cols>
    <col min="1" max="2" width="11.28515625" style="1348" customWidth="1"/>
    <col min="3" max="3" width="53.28515625" style="1307" customWidth="1"/>
    <col min="4" max="4" width="28.85546875" style="1307" customWidth="1"/>
    <col min="5" max="5" width="29.42578125" style="1307" customWidth="1"/>
    <col min="6" max="6" width="30.42578125" style="1307" customWidth="1"/>
    <col min="7" max="7" width="24.7109375" style="1307" customWidth="1"/>
    <col min="8" max="11" width="18.5703125" style="1307" customWidth="1"/>
    <col min="12" max="12" width="20.42578125" style="1307" customWidth="1"/>
    <col min="13" max="13" width="23.42578125" style="1307" bestFit="1" customWidth="1"/>
    <col min="14" max="14" width="23.42578125" style="1307" customWidth="1"/>
    <col min="15" max="15" width="18.7109375" style="1307" customWidth="1"/>
    <col min="16" max="16" width="20.5703125" style="1307" customWidth="1"/>
    <col min="17" max="17" width="26.7109375" style="1307" customWidth="1"/>
    <col min="18" max="18" width="17.42578125" style="1307" customWidth="1"/>
    <col min="19" max="19" width="59.85546875" style="1307" customWidth="1"/>
    <col min="20" max="20" width="55.42578125" style="1307" customWidth="1"/>
    <col min="21" max="21" width="64" style="1307" customWidth="1"/>
    <col min="22" max="22" width="53" style="1307" customWidth="1"/>
    <col min="23" max="16384" width="11.42578125" style="1307"/>
  </cols>
  <sheetData>
    <row r="1" spans="1:22" x14ac:dyDescent="0.25">
      <c r="A1" s="2427" t="s">
        <v>2938</v>
      </c>
      <c r="B1" s="2428"/>
      <c r="C1" s="2428"/>
      <c r="D1" s="2428"/>
      <c r="E1" s="2428"/>
      <c r="F1" s="2428"/>
      <c r="G1" s="2428"/>
      <c r="H1" s="2428"/>
      <c r="I1" s="2428"/>
      <c r="J1" s="2428"/>
      <c r="K1" s="2428"/>
      <c r="L1" s="2428"/>
      <c r="M1" s="2428"/>
      <c r="N1" s="2428"/>
      <c r="O1" s="2428"/>
      <c r="P1" s="2428"/>
      <c r="Q1" s="2428"/>
      <c r="R1" s="2428"/>
      <c r="S1" s="2429"/>
    </row>
    <row r="2" spans="1:22" x14ac:dyDescent="0.25">
      <c r="A2" s="2430"/>
      <c r="B2" s="2431"/>
      <c r="C2" s="2431"/>
      <c r="D2" s="2431"/>
      <c r="E2" s="2431"/>
      <c r="F2" s="2431"/>
      <c r="G2" s="2431"/>
      <c r="H2" s="2431"/>
      <c r="I2" s="2431"/>
      <c r="J2" s="2431"/>
      <c r="K2" s="2431"/>
      <c r="L2" s="2431"/>
      <c r="M2" s="2431"/>
      <c r="N2" s="2431"/>
      <c r="O2" s="2431"/>
      <c r="P2" s="2431"/>
      <c r="Q2" s="2431"/>
      <c r="R2" s="2431"/>
      <c r="S2" s="2432"/>
    </row>
    <row r="3" spans="1:22" x14ac:dyDescent="0.25">
      <c r="A3" s="2430"/>
      <c r="B3" s="2431"/>
      <c r="C3" s="2431"/>
      <c r="D3" s="2431"/>
      <c r="E3" s="2431"/>
      <c r="F3" s="2431"/>
      <c r="G3" s="2431"/>
      <c r="H3" s="2431"/>
      <c r="I3" s="2431"/>
      <c r="J3" s="2431"/>
      <c r="K3" s="2431"/>
      <c r="L3" s="2431"/>
      <c r="M3" s="2431"/>
      <c r="N3" s="2431"/>
      <c r="O3" s="2431"/>
      <c r="P3" s="2431"/>
      <c r="Q3" s="2431"/>
      <c r="R3" s="2431"/>
      <c r="S3" s="2432"/>
    </row>
    <row r="4" spans="1:22" x14ac:dyDescent="0.25">
      <c r="A4" s="2430"/>
      <c r="B4" s="2431"/>
      <c r="C4" s="2431"/>
      <c r="D4" s="2431"/>
      <c r="E4" s="2431"/>
      <c r="F4" s="2431"/>
      <c r="G4" s="2431"/>
      <c r="H4" s="2431"/>
      <c r="I4" s="2431"/>
      <c r="J4" s="2431"/>
      <c r="K4" s="2431"/>
      <c r="L4" s="2431"/>
      <c r="M4" s="2431"/>
      <c r="N4" s="2431"/>
      <c r="O4" s="2431"/>
      <c r="P4" s="2431"/>
      <c r="Q4" s="2431"/>
      <c r="R4" s="2431"/>
      <c r="S4" s="2432"/>
    </row>
    <row r="5" spans="1:22" x14ac:dyDescent="0.25">
      <c r="A5" s="2430"/>
      <c r="B5" s="2431"/>
      <c r="C5" s="2431"/>
      <c r="D5" s="2431"/>
      <c r="E5" s="2431"/>
      <c r="F5" s="2431"/>
      <c r="G5" s="2431"/>
      <c r="H5" s="2431"/>
      <c r="I5" s="2431"/>
      <c r="J5" s="2431"/>
      <c r="K5" s="2431"/>
      <c r="L5" s="2431"/>
      <c r="M5" s="2431"/>
      <c r="N5" s="2431"/>
      <c r="O5" s="2431"/>
      <c r="P5" s="2431"/>
      <c r="Q5" s="2431"/>
      <c r="R5" s="2431"/>
      <c r="S5" s="2432"/>
    </row>
    <row r="6" spans="1:22" x14ac:dyDescent="0.25">
      <c r="A6" s="2433"/>
      <c r="B6" s="2434"/>
      <c r="C6" s="2434"/>
      <c r="D6" s="2434"/>
      <c r="E6" s="2434"/>
      <c r="F6" s="2434"/>
      <c r="G6" s="2434"/>
      <c r="H6" s="2434"/>
      <c r="I6" s="2434"/>
      <c r="J6" s="2434"/>
      <c r="K6" s="2434"/>
      <c r="L6" s="2434"/>
      <c r="M6" s="2434"/>
      <c r="N6" s="2434"/>
      <c r="O6" s="2434"/>
      <c r="P6" s="2434"/>
      <c r="Q6" s="2434"/>
      <c r="R6" s="2434"/>
      <c r="S6" s="2435"/>
    </row>
    <row r="7" spans="1:22" ht="15.75" x14ac:dyDescent="0.25">
      <c r="A7" s="2436" t="s">
        <v>69</v>
      </c>
      <c r="B7" s="2437"/>
      <c r="C7" s="2437"/>
      <c r="D7" s="2437"/>
      <c r="E7" s="2437"/>
      <c r="F7" s="2437"/>
      <c r="G7" s="2437"/>
      <c r="H7" s="2438"/>
      <c r="I7" s="1308" t="s">
        <v>68</v>
      </c>
      <c r="J7" s="1308">
        <v>1</v>
      </c>
      <c r="K7" s="2436" t="s">
        <v>67</v>
      </c>
      <c r="L7" s="2437"/>
      <c r="M7" s="2437"/>
      <c r="N7" s="2437"/>
      <c r="O7" s="2437"/>
      <c r="P7" s="2437"/>
      <c r="Q7" s="2437"/>
      <c r="R7" s="2437"/>
      <c r="S7" s="2438"/>
    </row>
    <row r="8" spans="1:22" s="1310" customFormat="1" ht="15.75" customHeight="1" x14ac:dyDescent="0.2">
      <c r="A8" s="2425" t="str">
        <f>'[3]Formulación PlanMejora'!A9:B9</f>
        <v>Fecha evaluación</v>
      </c>
      <c r="B8" s="2426"/>
      <c r="C8" s="2426"/>
      <c r="D8" s="2425" t="str">
        <f>'[3]Formulación PlanMejora'!C9</f>
        <v>01 de septiembre del 2020</v>
      </c>
      <c r="E8" s="2426"/>
      <c r="F8" s="2426"/>
      <c r="G8" s="1309"/>
      <c r="H8" s="1309"/>
      <c r="I8" s="1309"/>
      <c r="J8" s="1309"/>
      <c r="K8" s="1309"/>
      <c r="L8" s="1309"/>
      <c r="M8" s="1309"/>
      <c r="N8" s="1309"/>
      <c r="O8" s="1309"/>
      <c r="P8" s="1309"/>
      <c r="Q8" s="1309"/>
      <c r="R8" s="1309"/>
      <c r="S8" s="1309"/>
      <c r="T8" s="1309"/>
      <c r="U8" s="1309"/>
      <c r="V8" s="1309"/>
    </row>
    <row r="9" spans="1:22" s="1310" customFormat="1" ht="15.75" customHeight="1" x14ac:dyDescent="0.2">
      <c r="A9" s="2425" t="str">
        <f>'[3]Formulación PlanMejora'!A10:B10</f>
        <v>Fecha suscripción del Plan</v>
      </c>
      <c r="B9" s="2426"/>
      <c r="C9" s="2426"/>
      <c r="D9" s="2425" t="str">
        <f>'[3]Formulación PlanMejora'!C10</f>
        <v>03 de noviembre del 2020</v>
      </c>
      <c r="E9" s="2426"/>
      <c r="F9" s="2426"/>
      <c r="G9" s="1309"/>
      <c r="H9" s="1309"/>
      <c r="I9" s="1309"/>
      <c r="J9" s="1309"/>
      <c r="K9" s="1309"/>
      <c r="L9" s="1309"/>
      <c r="M9" s="1309"/>
      <c r="N9" s="1309"/>
      <c r="O9" s="1309"/>
      <c r="P9" s="1309"/>
      <c r="Q9" s="1309"/>
      <c r="R9" s="1309"/>
      <c r="S9" s="1309"/>
      <c r="T9" s="1309"/>
      <c r="U9" s="1309"/>
      <c r="V9" s="1309"/>
    </row>
    <row r="10" spans="1:22" ht="35.25" customHeight="1" x14ac:dyDescent="0.25">
      <c r="A10" s="2436" t="s">
        <v>66</v>
      </c>
      <c r="B10" s="2437"/>
      <c r="C10" s="2437"/>
      <c r="D10" s="2437"/>
      <c r="E10" s="2437"/>
      <c r="F10" s="2437"/>
      <c r="G10" s="2437"/>
      <c r="H10" s="2437"/>
      <c r="I10" s="2437"/>
      <c r="J10" s="2437"/>
      <c r="K10" s="2437"/>
      <c r="L10" s="2437"/>
      <c r="M10" s="2437"/>
      <c r="N10" s="2437"/>
      <c r="O10" s="2437"/>
      <c r="P10" s="2437"/>
      <c r="Q10" s="2437"/>
      <c r="R10" s="1308" t="s">
        <v>1634</v>
      </c>
      <c r="S10" s="1311"/>
    </row>
    <row r="11" spans="1:22" ht="60" x14ac:dyDescent="0.25">
      <c r="A11" s="1312" t="s">
        <v>60</v>
      </c>
      <c r="B11" s="1313" t="s">
        <v>70</v>
      </c>
      <c r="C11" s="1312" t="s">
        <v>59</v>
      </c>
      <c r="D11" s="1312" t="s">
        <v>58</v>
      </c>
      <c r="E11" s="1312" t="s">
        <v>57</v>
      </c>
      <c r="F11" s="1312" t="s">
        <v>56</v>
      </c>
      <c r="G11" s="1312" t="s">
        <v>2803</v>
      </c>
      <c r="H11" s="1312" t="s">
        <v>55</v>
      </c>
      <c r="I11" s="1312" t="s">
        <v>54</v>
      </c>
      <c r="J11" s="1312" t="s">
        <v>53</v>
      </c>
      <c r="K11" s="1312" t="s">
        <v>52</v>
      </c>
      <c r="L11" s="1312" t="s">
        <v>51</v>
      </c>
      <c r="M11" s="1312" t="s">
        <v>2804</v>
      </c>
      <c r="N11" s="1312" t="s">
        <v>2837</v>
      </c>
      <c r="O11" s="1312" t="s">
        <v>86</v>
      </c>
      <c r="P11" s="1312" t="s">
        <v>87</v>
      </c>
      <c r="Q11" s="1312" t="s">
        <v>2838</v>
      </c>
      <c r="R11" s="575" t="s">
        <v>45</v>
      </c>
      <c r="S11" s="575" t="s">
        <v>44</v>
      </c>
      <c r="T11" s="575" t="s">
        <v>2839</v>
      </c>
      <c r="U11" s="575" t="s">
        <v>42</v>
      </c>
    </row>
    <row r="12" spans="1:22" ht="173.25" customHeight="1" x14ac:dyDescent="0.25">
      <c r="A12" s="1314" t="str">
        <f>'[3]Formulación PlanMejora'!A14</f>
        <v>Control Interno</v>
      </c>
      <c r="B12" s="1314" t="s">
        <v>2840</v>
      </c>
      <c r="C12" s="1315" t="s">
        <v>2939</v>
      </c>
      <c r="D12" s="2439" t="s">
        <v>2841</v>
      </c>
      <c r="E12" s="2439" t="s">
        <v>2842</v>
      </c>
      <c r="F12" s="2439" t="s">
        <v>2843</v>
      </c>
      <c r="G12" s="2441" t="s">
        <v>2844</v>
      </c>
      <c r="H12" s="2441">
        <v>2</v>
      </c>
      <c r="I12" s="2443">
        <v>44088</v>
      </c>
      <c r="J12" s="2443">
        <v>44377</v>
      </c>
      <c r="K12" s="2445">
        <f>(J12-I12)/7</f>
        <v>41.285714285714285</v>
      </c>
      <c r="L12" s="2443">
        <v>44165</v>
      </c>
      <c r="M12" s="2466">
        <f>(L12-I12)/7-K12</f>
        <v>-30.285714285714285</v>
      </c>
      <c r="N12" s="2468" t="str">
        <f ca="1">IF((J12-TODAY())/7&gt;=K12/4,"En tiempo","Alerta")</f>
        <v>En tiempo</v>
      </c>
      <c r="O12" s="2470">
        <v>0.2</v>
      </c>
      <c r="P12" s="2472">
        <f>O12/H12</f>
        <v>0.1</v>
      </c>
      <c r="Q12" s="2474"/>
      <c r="R12" s="2475" t="str">
        <f>IF(Q12&lt;=J12,"Cumple","Incumple")</f>
        <v>Cumple</v>
      </c>
      <c r="S12" s="2447" t="s">
        <v>2940</v>
      </c>
      <c r="T12" s="2447" t="s">
        <v>2941</v>
      </c>
      <c r="U12" s="2449"/>
      <c r="V12" s="1316"/>
    </row>
    <row r="13" spans="1:22" ht="127.5" customHeight="1" x14ac:dyDescent="0.25">
      <c r="A13" s="1317" t="str">
        <f>'[3]Formulación PlanMejora'!A15</f>
        <v>Control Interno</v>
      </c>
      <c r="B13" s="1317" t="s">
        <v>2840</v>
      </c>
      <c r="C13" s="1318" t="s">
        <v>2942</v>
      </c>
      <c r="D13" s="2440"/>
      <c r="E13" s="2440"/>
      <c r="F13" s="2440"/>
      <c r="G13" s="2442"/>
      <c r="H13" s="2442"/>
      <c r="I13" s="2444"/>
      <c r="J13" s="2444"/>
      <c r="K13" s="2446"/>
      <c r="L13" s="2444"/>
      <c r="M13" s="2467"/>
      <c r="N13" s="2469"/>
      <c r="O13" s="2471"/>
      <c r="P13" s="2473"/>
      <c r="Q13" s="2471"/>
      <c r="R13" s="2476"/>
      <c r="S13" s="2448"/>
      <c r="T13" s="2448"/>
      <c r="U13" s="2450"/>
      <c r="V13" s="1319"/>
    </row>
    <row r="14" spans="1:22" ht="132.75" customHeight="1" x14ac:dyDescent="0.25">
      <c r="A14" s="1317" t="str">
        <f>'[3]Formulación PlanMejora'!A16</f>
        <v>Control Interno</v>
      </c>
      <c r="B14" s="1317" t="s">
        <v>2840</v>
      </c>
      <c r="C14" s="1315" t="s">
        <v>2943</v>
      </c>
      <c r="D14" s="2439" t="s">
        <v>2845</v>
      </c>
      <c r="E14" s="2452" t="s">
        <v>2846</v>
      </c>
      <c r="F14" s="2452" t="s">
        <v>2847</v>
      </c>
      <c r="G14" s="2457" t="s">
        <v>2944</v>
      </c>
      <c r="H14" s="2460">
        <v>1</v>
      </c>
      <c r="I14" s="2463">
        <v>44088</v>
      </c>
      <c r="J14" s="2463">
        <v>44469</v>
      </c>
      <c r="K14" s="2483">
        <f>(J14-I14)/7</f>
        <v>54.428571428571431</v>
      </c>
      <c r="L14" s="2486">
        <v>44165</v>
      </c>
      <c r="M14" s="2466">
        <f>(L14-I14)/7-K14</f>
        <v>-43.428571428571431</v>
      </c>
      <c r="N14" s="2468" t="str">
        <f ca="1">IF((J14-TODAY())/7&gt;=K14/4,"En tiempo","Alerta")</f>
        <v>En tiempo</v>
      </c>
      <c r="O14" s="2491"/>
      <c r="P14" s="2472">
        <f>O14/H14</f>
        <v>0</v>
      </c>
      <c r="Q14" s="2474"/>
      <c r="R14" s="2475" t="str">
        <f>IF(Q14&lt;=J14,"Cumple","Incumple")</f>
        <v>Cumple</v>
      </c>
      <c r="S14" s="2447" t="s">
        <v>2945</v>
      </c>
      <c r="T14" s="2499" t="s">
        <v>2946</v>
      </c>
      <c r="U14" s="2477"/>
      <c r="V14" s="1319"/>
    </row>
    <row r="15" spans="1:22" ht="93.75" customHeight="1" x14ac:dyDescent="0.25">
      <c r="A15" s="1317" t="str">
        <f>'[3]Formulación PlanMejora'!A17</f>
        <v>Control Interno</v>
      </c>
      <c r="B15" s="1317" t="s">
        <v>2840</v>
      </c>
      <c r="C15" s="1315" t="s">
        <v>2947</v>
      </c>
      <c r="D15" s="2451"/>
      <c r="E15" s="2453"/>
      <c r="F15" s="2455"/>
      <c r="G15" s="2458"/>
      <c r="H15" s="2461"/>
      <c r="I15" s="2464"/>
      <c r="J15" s="2464"/>
      <c r="K15" s="2484"/>
      <c r="L15" s="2487"/>
      <c r="M15" s="2489"/>
      <c r="N15" s="2490"/>
      <c r="O15" s="2492"/>
      <c r="P15" s="2494"/>
      <c r="Q15" s="2495"/>
      <c r="R15" s="2496"/>
      <c r="S15" s="2497"/>
      <c r="T15" s="2500"/>
      <c r="U15" s="2478"/>
      <c r="V15" s="1319"/>
    </row>
    <row r="16" spans="1:22" ht="140.25" customHeight="1" x14ac:dyDescent="0.25">
      <c r="A16" s="1317" t="str">
        <f>'[3]Formulación PlanMejora'!A18</f>
        <v>Control Interno</v>
      </c>
      <c r="B16" s="1317" t="s">
        <v>2840</v>
      </c>
      <c r="C16" s="1315" t="s">
        <v>2948</v>
      </c>
      <c r="D16" s="2440"/>
      <c r="E16" s="2454"/>
      <c r="F16" s="2456"/>
      <c r="G16" s="2459"/>
      <c r="H16" s="2462"/>
      <c r="I16" s="2465"/>
      <c r="J16" s="2465"/>
      <c r="K16" s="2485"/>
      <c r="L16" s="2488"/>
      <c r="M16" s="2467"/>
      <c r="N16" s="2469"/>
      <c r="O16" s="2493"/>
      <c r="P16" s="2473"/>
      <c r="Q16" s="2471"/>
      <c r="R16" s="2476"/>
      <c r="S16" s="2498"/>
      <c r="T16" s="2501"/>
      <c r="U16" s="2479"/>
      <c r="V16" s="1319"/>
    </row>
    <row r="17" spans="1:22" ht="75.75" customHeight="1" x14ac:dyDescent="0.25">
      <c r="A17" s="1317" t="str">
        <f>'[3]Formulación PlanMejora'!A19</f>
        <v>Control Interno</v>
      </c>
      <c r="B17" s="1317" t="s">
        <v>2840</v>
      </c>
      <c r="C17" s="1315" t="s">
        <v>2949</v>
      </c>
      <c r="D17" s="2439" t="s">
        <v>2848</v>
      </c>
      <c r="E17" s="2452" t="s">
        <v>2849</v>
      </c>
      <c r="F17" s="2452" t="s">
        <v>2950</v>
      </c>
      <c r="G17" s="2480" t="s">
        <v>2850</v>
      </c>
      <c r="H17" s="2480" t="s">
        <v>2851</v>
      </c>
      <c r="I17" s="2502">
        <v>44088</v>
      </c>
      <c r="J17" s="2502">
        <v>44196</v>
      </c>
      <c r="K17" s="2505">
        <f>(J17-I17)/7</f>
        <v>15.428571428571429</v>
      </c>
      <c r="L17" s="2508">
        <v>44165</v>
      </c>
      <c r="M17" s="2466">
        <f>(L17-I17)/7-K17</f>
        <v>-4.4285714285714288</v>
      </c>
      <c r="N17" s="2468" t="str">
        <f ca="1">IF((J17-TODAY())/7&gt;=K17/4,"En tiempo","Alerta")</f>
        <v>Alerta</v>
      </c>
      <c r="O17" s="2491">
        <v>1</v>
      </c>
      <c r="P17" s="2472">
        <f>O17/H17</f>
        <v>0.5</v>
      </c>
      <c r="Q17" s="2474"/>
      <c r="R17" s="2475" t="str">
        <f>IF(Q17&lt;=J17,"Cumple","Incumple")</f>
        <v>Cumple</v>
      </c>
      <c r="S17" s="2499" t="s">
        <v>2951</v>
      </c>
      <c r="T17" s="2499" t="s">
        <v>2952</v>
      </c>
      <c r="U17" s="2477"/>
      <c r="V17" s="1320"/>
    </row>
    <row r="18" spans="1:22" ht="79.5" customHeight="1" x14ac:dyDescent="0.25">
      <c r="A18" s="1317" t="str">
        <f>'[3]Formulación PlanMejora'!A20</f>
        <v>Control Interno</v>
      </c>
      <c r="B18" s="1317" t="s">
        <v>2840</v>
      </c>
      <c r="C18" s="1315" t="s">
        <v>2953</v>
      </c>
      <c r="D18" s="2451"/>
      <c r="E18" s="2453"/>
      <c r="F18" s="2453"/>
      <c r="G18" s="2481"/>
      <c r="H18" s="2481"/>
      <c r="I18" s="2503"/>
      <c r="J18" s="2503"/>
      <c r="K18" s="2506"/>
      <c r="L18" s="2509"/>
      <c r="M18" s="2489"/>
      <c r="N18" s="2490"/>
      <c r="O18" s="2492"/>
      <c r="P18" s="2494"/>
      <c r="Q18" s="2495"/>
      <c r="R18" s="2496"/>
      <c r="S18" s="2478"/>
      <c r="T18" s="2500"/>
      <c r="U18" s="2478"/>
    </row>
    <row r="19" spans="1:22" ht="50.25" customHeight="1" x14ac:dyDescent="0.25">
      <c r="A19" s="1317" t="str">
        <f>'[3]Formulación PlanMejora'!A21</f>
        <v>Control Interno</v>
      </c>
      <c r="B19" s="1317" t="s">
        <v>2840</v>
      </c>
      <c r="C19" s="1315" t="s">
        <v>2954</v>
      </c>
      <c r="D19" s="2451"/>
      <c r="E19" s="2453"/>
      <c r="F19" s="2453"/>
      <c r="G19" s="2481"/>
      <c r="H19" s="2481"/>
      <c r="I19" s="2503"/>
      <c r="J19" s="2503"/>
      <c r="K19" s="2506"/>
      <c r="L19" s="2509"/>
      <c r="M19" s="2489"/>
      <c r="N19" s="2490"/>
      <c r="O19" s="2492"/>
      <c r="P19" s="2494"/>
      <c r="Q19" s="2495"/>
      <c r="R19" s="2496"/>
      <c r="S19" s="2478"/>
      <c r="T19" s="2500"/>
      <c r="U19" s="2478"/>
    </row>
    <row r="20" spans="1:22" ht="84" customHeight="1" x14ac:dyDescent="0.25">
      <c r="A20" s="1317" t="str">
        <f>'[3]Formulación PlanMejora'!A22</f>
        <v>Control Interno</v>
      </c>
      <c r="B20" s="1317" t="s">
        <v>2840</v>
      </c>
      <c r="C20" s="1321" t="s">
        <v>2947</v>
      </c>
      <c r="D20" s="2451"/>
      <c r="E20" s="2453"/>
      <c r="F20" s="2453"/>
      <c r="G20" s="2481"/>
      <c r="H20" s="2481"/>
      <c r="I20" s="2503">
        <v>43537</v>
      </c>
      <c r="J20" s="2503">
        <v>43568</v>
      </c>
      <c r="K20" s="2506">
        <v>43537</v>
      </c>
      <c r="L20" s="2509"/>
      <c r="M20" s="2489"/>
      <c r="N20" s="2490"/>
      <c r="O20" s="2492"/>
      <c r="P20" s="2494"/>
      <c r="Q20" s="2495"/>
      <c r="R20" s="2496"/>
      <c r="S20" s="2478"/>
      <c r="T20" s="2500"/>
      <c r="U20" s="2478"/>
    </row>
    <row r="21" spans="1:22" ht="166.5" customHeight="1" x14ac:dyDescent="0.25">
      <c r="A21" s="1317" t="str">
        <f>'[3]Formulación PlanMejora'!A23</f>
        <v>Control Interno</v>
      </c>
      <c r="B21" s="1317" t="s">
        <v>2840</v>
      </c>
      <c r="C21" s="1321" t="s">
        <v>2955</v>
      </c>
      <c r="D21" s="2451"/>
      <c r="E21" s="2453"/>
      <c r="F21" s="2453"/>
      <c r="G21" s="2481"/>
      <c r="H21" s="2481"/>
      <c r="I21" s="2503"/>
      <c r="J21" s="2503"/>
      <c r="K21" s="2506"/>
      <c r="L21" s="2509"/>
      <c r="M21" s="2489"/>
      <c r="N21" s="2490"/>
      <c r="O21" s="2492"/>
      <c r="P21" s="2494"/>
      <c r="Q21" s="2495"/>
      <c r="R21" s="2496"/>
      <c r="S21" s="2478"/>
      <c r="T21" s="2500"/>
      <c r="U21" s="2478"/>
    </row>
    <row r="22" spans="1:22" ht="53.25" customHeight="1" x14ac:dyDescent="0.25">
      <c r="A22" s="1317" t="str">
        <f>'[3]Formulación PlanMejora'!A24</f>
        <v>Control Interno</v>
      </c>
      <c r="B22" s="1317" t="s">
        <v>2840</v>
      </c>
      <c r="C22" s="1321" t="s">
        <v>2956</v>
      </c>
      <c r="D22" s="2440"/>
      <c r="E22" s="2454"/>
      <c r="F22" s="2454"/>
      <c r="G22" s="2482"/>
      <c r="H22" s="2482"/>
      <c r="I22" s="2504"/>
      <c r="J22" s="2504"/>
      <c r="K22" s="2507"/>
      <c r="L22" s="2510"/>
      <c r="M22" s="2467"/>
      <c r="N22" s="2469"/>
      <c r="O22" s="2493"/>
      <c r="P22" s="2473"/>
      <c r="Q22" s="2471"/>
      <c r="R22" s="2476"/>
      <c r="S22" s="2479"/>
      <c r="T22" s="2501"/>
      <c r="U22" s="2479"/>
    </row>
    <row r="23" spans="1:22" ht="134.25" customHeight="1" x14ac:dyDescent="0.25">
      <c r="A23" s="1317" t="str">
        <f>'[3]Formulación PlanMejora'!A25</f>
        <v>Control Interno</v>
      </c>
      <c r="B23" s="1317" t="s">
        <v>2840</v>
      </c>
      <c r="C23" s="1321" t="s">
        <v>2957</v>
      </c>
      <c r="D23" s="1322" t="s">
        <v>1448</v>
      </c>
      <c r="E23" s="1322" t="s">
        <v>1449</v>
      </c>
      <c r="F23" s="1322" t="s">
        <v>1450</v>
      </c>
      <c r="G23" s="1323" t="s">
        <v>1451</v>
      </c>
      <c r="H23" s="1323">
        <v>1</v>
      </c>
      <c r="I23" s="1324">
        <v>43537</v>
      </c>
      <c r="J23" s="1324">
        <v>43629</v>
      </c>
      <c r="K23" s="1325">
        <f>(J23-I23)/7</f>
        <v>13.142857142857142</v>
      </c>
      <c r="L23" s="1326">
        <v>44165</v>
      </c>
      <c r="M23" s="1327">
        <f t="shared" ref="M23:M27" si="0">(L23-I23)/7-K23</f>
        <v>76.571428571428569</v>
      </c>
      <c r="N23" s="1328" t="str">
        <f ca="1">IF((J23-TODAY())/7&gt;=K23/4,"En tiempo","Alerta")</f>
        <v>Alerta</v>
      </c>
      <c r="O23" s="1329">
        <v>1</v>
      </c>
      <c r="P23" s="1330">
        <f>O23/H23</f>
        <v>1</v>
      </c>
      <c r="Q23" s="1331">
        <v>43788</v>
      </c>
      <c r="R23" s="1332" t="str">
        <f>IF(Q23&lt;=J23,"Cumple","Incumple")</f>
        <v>Incumple</v>
      </c>
      <c r="S23" s="1317" t="s">
        <v>2852</v>
      </c>
      <c r="T23" s="1329" t="s">
        <v>2853</v>
      </c>
      <c r="U23" s="1329"/>
    </row>
    <row r="24" spans="1:22" ht="83.25" customHeight="1" x14ac:dyDescent="0.25">
      <c r="A24" s="1317" t="str">
        <f>'[3]Formulación PlanMejora'!A26</f>
        <v>Control Interno</v>
      </c>
      <c r="B24" s="1317" t="s">
        <v>2840</v>
      </c>
      <c r="C24" s="1333" t="s">
        <v>2958</v>
      </c>
      <c r="D24" s="2511" t="s">
        <v>1452</v>
      </c>
      <c r="E24" s="2511" t="s">
        <v>1989</v>
      </c>
      <c r="F24" s="2511" t="s">
        <v>1453</v>
      </c>
      <c r="G24" s="2513" t="s">
        <v>1454</v>
      </c>
      <c r="H24" s="2515">
        <v>1</v>
      </c>
      <c r="I24" s="2517">
        <v>44088</v>
      </c>
      <c r="J24" s="2519">
        <v>44196</v>
      </c>
      <c r="K24" s="2521">
        <f>(J24-I24)/7</f>
        <v>15.428571428571429</v>
      </c>
      <c r="L24" s="2523">
        <v>44165</v>
      </c>
      <c r="M24" s="2466">
        <f>(L24-I24)/7-K24</f>
        <v>-4.4285714285714288</v>
      </c>
      <c r="N24" s="2468" t="str">
        <f ca="1">IF((J24-TODAY())/7&gt;=K24/4,"En tiempo","Alerta")</f>
        <v>Alerta</v>
      </c>
      <c r="O24" s="2491">
        <v>0.4</v>
      </c>
      <c r="P24" s="2472">
        <f>O24/H24</f>
        <v>0.4</v>
      </c>
      <c r="Q24" s="2523"/>
      <c r="R24" s="2475" t="str">
        <f>IF(Q24&lt;=J24,"Cumple","Incumple")</f>
        <v>Cumple</v>
      </c>
      <c r="S24" s="2499" t="s">
        <v>2854</v>
      </c>
      <c r="T24" s="2499" t="s">
        <v>2959</v>
      </c>
      <c r="U24" s="2525"/>
    </row>
    <row r="25" spans="1:22" ht="110.25" customHeight="1" x14ac:dyDescent="0.25">
      <c r="A25" s="1317" t="str">
        <f>'[3]Formulación PlanMejora'!A27</f>
        <v>Control Interno</v>
      </c>
      <c r="B25" s="1317" t="s">
        <v>2840</v>
      </c>
      <c r="C25" s="1333" t="s">
        <v>2960</v>
      </c>
      <c r="D25" s="2512"/>
      <c r="E25" s="2512"/>
      <c r="F25" s="2512"/>
      <c r="G25" s="2514"/>
      <c r="H25" s="2516"/>
      <c r="I25" s="2518"/>
      <c r="J25" s="2520"/>
      <c r="K25" s="2522"/>
      <c r="L25" s="2524"/>
      <c r="M25" s="2467"/>
      <c r="N25" s="2469"/>
      <c r="O25" s="2493"/>
      <c r="P25" s="2473"/>
      <c r="Q25" s="2524"/>
      <c r="R25" s="2476"/>
      <c r="S25" s="2501"/>
      <c r="T25" s="2479"/>
      <c r="U25" s="2526"/>
    </row>
    <row r="26" spans="1:22" ht="153" customHeight="1" x14ac:dyDescent="0.25">
      <c r="A26" s="1317" t="str">
        <f>'[3]Formulación PlanMejora'!A28</f>
        <v>Control Interno</v>
      </c>
      <c r="B26" s="1317" t="s">
        <v>2840</v>
      </c>
      <c r="C26" s="1321" t="s">
        <v>2961</v>
      </c>
      <c r="D26" s="1322" t="s">
        <v>1455</v>
      </c>
      <c r="E26" s="1322" t="s">
        <v>1456</v>
      </c>
      <c r="F26" s="1322" t="s">
        <v>2962</v>
      </c>
      <c r="G26" s="1334" t="s">
        <v>1457</v>
      </c>
      <c r="H26" s="1323">
        <v>1</v>
      </c>
      <c r="I26" s="1324">
        <v>43497</v>
      </c>
      <c r="J26" s="1324">
        <v>43554</v>
      </c>
      <c r="K26" s="1325">
        <f>(J26-I26)/7</f>
        <v>8.1428571428571423</v>
      </c>
      <c r="L26" s="1326">
        <v>44165</v>
      </c>
      <c r="M26" s="1327">
        <f t="shared" si="0"/>
        <v>87.285714285714292</v>
      </c>
      <c r="N26" s="1328" t="str">
        <f ca="1">IF((J26-TODAY())/7&gt;=K26/4,"En tiempo","Alerta")</f>
        <v>Alerta</v>
      </c>
      <c r="O26" s="1329">
        <v>1</v>
      </c>
      <c r="P26" s="1330">
        <f>O26/H26</f>
        <v>1</v>
      </c>
      <c r="Q26" s="1331">
        <v>43788</v>
      </c>
      <c r="R26" s="1332" t="str">
        <f>IF(Q26&lt;=J26,"Cumple","Incumple")</f>
        <v>Incumple</v>
      </c>
      <c r="S26" s="1335" t="s">
        <v>2855</v>
      </c>
      <c r="T26" s="1335" t="s">
        <v>2856</v>
      </c>
      <c r="U26" s="1317"/>
    </row>
    <row r="27" spans="1:22" ht="98.25" customHeight="1" x14ac:dyDescent="0.25">
      <c r="A27" s="1317" t="str">
        <f>'[3]Formulación PlanMejora'!A29</f>
        <v>Control Interno</v>
      </c>
      <c r="B27" s="1317" t="s">
        <v>2840</v>
      </c>
      <c r="C27" s="1333" t="s">
        <v>2963</v>
      </c>
      <c r="D27" s="1336" t="s">
        <v>1458</v>
      </c>
      <c r="E27" s="1336" t="s">
        <v>1459</v>
      </c>
      <c r="F27" s="1336" t="s">
        <v>2857</v>
      </c>
      <c r="G27" s="1337" t="s">
        <v>1460</v>
      </c>
      <c r="H27" s="1338">
        <v>1</v>
      </c>
      <c r="I27" s="1257">
        <v>44088</v>
      </c>
      <c r="J27" s="1339">
        <v>44453</v>
      </c>
      <c r="K27" s="1340">
        <f>(J27-I27)/7</f>
        <v>52.142857142857146</v>
      </c>
      <c r="L27" s="1331">
        <v>44165</v>
      </c>
      <c r="M27" s="1327">
        <f t="shared" si="0"/>
        <v>-41.142857142857146</v>
      </c>
      <c r="N27" s="1328" t="str">
        <f ca="1">IF((J27-TODAY())/7&gt;=K27/4,"En tiempo","Alerta")</f>
        <v>En tiempo</v>
      </c>
      <c r="O27" s="1329"/>
      <c r="P27" s="1330">
        <f>O27/H27</f>
        <v>0</v>
      </c>
      <c r="Q27" s="1341"/>
      <c r="R27" s="1332" t="str">
        <f>IF(Q27&lt;=J27,"Cumple","Incumple")</f>
        <v>Cumple</v>
      </c>
      <c r="S27" s="1329"/>
      <c r="T27" s="1317" t="s">
        <v>2964</v>
      </c>
      <c r="U27" s="1329"/>
    </row>
    <row r="28" spans="1:22" ht="24" customHeight="1" x14ac:dyDescent="0.25">
      <c r="A28" s="1342"/>
      <c r="B28" s="1342"/>
      <c r="C28" s="1343"/>
      <c r="D28" s="1344"/>
      <c r="E28" s="1344"/>
      <c r="F28" s="2527" t="s">
        <v>2835</v>
      </c>
      <c r="G28" s="2527"/>
      <c r="H28" s="1344">
        <f>SUM(H12:H27)</f>
        <v>7</v>
      </c>
      <c r="I28" s="1345"/>
      <c r="J28" s="1345"/>
      <c r="K28" s="1327"/>
      <c r="L28" s="1329"/>
      <c r="M28" s="2527" t="s">
        <v>2836</v>
      </c>
      <c r="N28" s="2527"/>
      <c r="O28" s="1329">
        <f>SUM(O12:O27)</f>
        <v>3.6</v>
      </c>
      <c r="P28" s="1346">
        <f>O28/H28</f>
        <v>0.51428571428571435</v>
      </c>
      <c r="Q28" s="1347" t="s">
        <v>45</v>
      </c>
      <c r="R28" s="1346">
        <f>(COUNTIF(R12:R27,"Cumple")*100%)/COUNTA(R12:R27)</f>
        <v>0.7142857142857143</v>
      </c>
      <c r="S28" s="1329"/>
    </row>
    <row r="29" spans="1:22" ht="15.75" x14ac:dyDescent="0.25">
      <c r="A29" s="1342"/>
      <c r="B29" s="1342"/>
      <c r="C29" s="1343"/>
      <c r="D29" s="1344"/>
      <c r="E29" s="1344"/>
      <c r="F29" s="1344"/>
      <c r="G29" s="1344"/>
      <c r="H29" s="1344"/>
      <c r="I29" s="1345"/>
      <c r="J29" s="1345"/>
      <c r="K29" s="1327"/>
      <c r="L29" s="1329"/>
      <c r="M29" s="1327"/>
      <c r="N29" s="1327"/>
      <c r="O29" s="1329"/>
      <c r="P29" s="1344"/>
      <c r="Q29" s="1344"/>
      <c r="R29" s="1344"/>
      <c r="S29" s="1329"/>
    </row>
  </sheetData>
  <autoFilter ref="A11:S11"/>
  <mergeCells count="82">
    <mergeCell ref="S24:S25"/>
    <mergeCell ref="T24:T25"/>
    <mergeCell ref="U24:U25"/>
    <mergeCell ref="F28:G28"/>
    <mergeCell ref="M28:N28"/>
    <mergeCell ref="M24:M25"/>
    <mergeCell ref="N24:N25"/>
    <mergeCell ref="O24:O25"/>
    <mergeCell ref="P24:P25"/>
    <mergeCell ref="Q24:Q25"/>
    <mergeCell ref="R24:R25"/>
    <mergeCell ref="U17:U22"/>
    <mergeCell ref="D24:D25"/>
    <mergeCell ref="E24:E25"/>
    <mergeCell ref="F24:F25"/>
    <mergeCell ref="G24:G25"/>
    <mergeCell ref="H24:H25"/>
    <mergeCell ref="I24:I25"/>
    <mergeCell ref="J24:J25"/>
    <mergeCell ref="K24:K25"/>
    <mergeCell ref="L24:L25"/>
    <mergeCell ref="O17:O22"/>
    <mergeCell ref="P17:P22"/>
    <mergeCell ref="Q17:Q22"/>
    <mergeCell ref="R17:R22"/>
    <mergeCell ref="S17:S22"/>
    <mergeCell ref="T17:T22"/>
    <mergeCell ref="T14:T16"/>
    <mergeCell ref="I17:I22"/>
    <mergeCell ref="J17:J22"/>
    <mergeCell ref="K17:K22"/>
    <mergeCell ref="L17:L22"/>
    <mergeCell ref="M17:M22"/>
    <mergeCell ref="U14:U16"/>
    <mergeCell ref="D17:D22"/>
    <mergeCell ref="E17:E22"/>
    <mergeCell ref="F17:F22"/>
    <mergeCell ref="G17:G22"/>
    <mergeCell ref="H17:H22"/>
    <mergeCell ref="K14:K16"/>
    <mergeCell ref="L14:L16"/>
    <mergeCell ref="M14:M16"/>
    <mergeCell ref="N14:N16"/>
    <mergeCell ref="O14:O16"/>
    <mergeCell ref="P14:P16"/>
    <mergeCell ref="N17:N22"/>
    <mergeCell ref="Q14:Q16"/>
    <mergeCell ref="R14:R16"/>
    <mergeCell ref="S14:S16"/>
    <mergeCell ref="S12:S13"/>
    <mergeCell ref="T12:T13"/>
    <mergeCell ref="U12:U13"/>
    <mergeCell ref="D14:D16"/>
    <mergeCell ref="E14:E16"/>
    <mergeCell ref="F14:F16"/>
    <mergeCell ref="G14:G16"/>
    <mergeCell ref="H14:H16"/>
    <mergeCell ref="I14:I16"/>
    <mergeCell ref="J14:J16"/>
    <mergeCell ref="M12:M13"/>
    <mergeCell ref="N12:N13"/>
    <mergeCell ref="O12:O13"/>
    <mergeCell ref="P12:P13"/>
    <mergeCell ref="Q12:Q13"/>
    <mergeCell ref="R12:R13"/>
    <mergeCell ref="A10:Q10"/>
    <mergeCell ref="D12:D13"/>
    <mergeCell ref="E12:E13"/>
    <mergeCell ref="F12:F13"/>
    <mergeCell ref="G12:G13"/>
    <mergeCell ref="H12:H13"/>
    <mergeCell ref="I12:I13"/>
    <mergeCell ref="J12:J13"/>
    <mergeCell ref="K12:K13"/>
    <mergeCell ref="L12:L13"/>
    <mergeCell ref="A9:C9"/>
    <mergeCell ref="D9:F9"/>
    <mergeCell ref="A1:S6"/>
    <mergeCell ref="A7:H7"/>
    <mergeCell ref="K7:S7"/>
    <mergeCell ref="A8:C8"/>
    <mergeCell ref="D8:F8"/>
  </mergeCells>
  <conditionalFormatting sqref="P11">
    <cfRule type="cellIs" dxfId="266" priority="17" stopIfTrue="1" operator="between">
      <formula>0.9</formula>
      <formula>1</formula>
    </cfRule>
    <cfRule type="cellIs" dxfId="265" priority="18" stopIfTrue="1" operator="between">
      <formula>0.5</formula>
      <formula>0.89</formula>
    </cfRule>
    <cfRule type="cellIs" dxfId="264" priority="19" stopIfTrue="1" operator="between">
      <formula>0.2</formula>
      <formula>0.49</formula>
    </cfRule>
    <cfRule type="cellIs" dxfId="263" priority="20" stopIfTrue="1" operator="between">
      <formula>0</formula>
      <formula>0.19</formula>
    </cfRule>
  </conditionalFormatting>
  <conditionalFormatting sqref="N12 N26:N27 N23:N24 N17 N14">
    <cfRule type="containsText" dxfId="262" priority="15" operator="containsText" text="Alerta">
      <formula>NOT(ISERROR(SEARCH("Alerta",N12)))</formula>
    </cfRule>
    <cfRule type="containsText" dxfId="261" priority="16" operator="containsText" text="En tiempo">
      <formula>NOT(ISERROR(SEARCH("En tiempo",N12)))</formula>
    </cfRule>
  </conditionalFormatting>
  <conditionalFormatting sqref="P12 P14 P17 P23:P24 P26:P27">
    <cfRule type="cellIs" dxfId="260" priority="14" operator="between">
      <formula>1</formula>
      <formula>0.9</formula>
    </cfRule>
  </conditionalFormatting>
  <conditionalFormatting sqref="P12 P14 P17 P23:P24 P26:P27">
    <cfRule type="cellIs" dxfId="259" priority="11" operator="between">
      <formula>0.19</formula>
      <formula>0</formula>
    </cfRule>
    <cfRule type="cellIs" dxfId="258" priority="12" operator="between">
      <formula>0.49</formula>
      <formula>0.2</formula>
    </cfRule>
    <cfRule type="cellIs" dxfId="257" priority="13" operator="between">
      <formula>0.89</formula>
      <formula>0.5</formula>
    </cfRule>
  </conditionalFormatting>
  <conditionalFormatting sqref="R12 R14 R17 R23:R24 R26:R27">
    <cfRule type="containsText" dxfId="256" priority="9" operator="containsText" text="Incumple">
      <formula>NOT(ISERROR(SEARCH("Incumple",R12)))</formula>
    </cfRule>
    <cfRule type="containsText" dxfId="255" priority="10" operator="containsText" text="Cumple">
      <formula>NOT(ISERROR(SEARCH("Cumple",R12)))</formula>
    </cfRule>
  </conditionalFormatting>
  <conditionalFormatting sqref="R28">
    <cfRule type="cellIs" dxfId="254" priority="8" operator="between">
      <formula>1</formula>
      <formula>0.9</formula>
    </cfRule>
  </conditionalFormatting>
  <conditionalFormatting sqref="R28">
    <cfRule type="cellIs" dxfId="253" priority="5" operator="between">
      <formula>0.19</formula>
      <formula>0</formula>
    </cfRule>
    <cfRule type="cellIs" dxfId="252" priority="6" operator="between">
      <formula>0.49</formula>
      <formula>0.2</formula>
    </cfRule>
    <cfRule type="cellIs" dxfId="251" priority="7" operator="between">
      <formula>0.89</formula>
      <formula>0.5</formula>
    </cfRule>
  </conditionalFormatting>
  <conditionalFormatting sqref="P28">
    <cfRule type="cellIs" dxfId="250" priority="4" operator="between">
      <formula>1</formula>
      <formula>0.9</formula>
    </cfRule>
  </conditionalFormatting>
  <conditionalFormatting sqref="P28">
    <cfRule type="cellIs" dxfId="249" priority="1" operator="between">
      <formula>0.19</formula>
      <formula>0</formula>
    </cfRule>
    <cfRule type="cellIs" dxfId="248" priority="2" operator="between">
      <formula>0.49</formula>
      <formula>0.2</formula>
    </cfRule>
    <cfRule type="cellIs" dxfId="247" priority="3" operator="between">
      <formula>0.89</formula>
      <formula>0.5</formula>
    </cfRule>
  </conditionalFormatting>
  <pageMargins left="0.7" right="0.7" top="0.75" bottom="0.75" header="0.3" footer="0.3"/>
  <pageSetup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2"/>
  <sheetViews>
    <sheetView topLeftCell="G18" zoomScaleNormal="100" workbookViewId="0">
      <selection activeCell="Q21" sqref="Q21"/>
    </sheetView>
  </sheetViews>
  <sheetFormatPr baseColWidth="10" defaultColWidth="11.42578125" defaultRowHeight="12.75" x14ac:dyDescent="0.2"/>
  <cols>
    <col min="1" max="1" width="3.7109375" style="212" customWidth="1"/>
    <col min="2" max="2" width="9.7109375" style="212" customWidth="1"/>
    <col min="3" max="3" width="30.5703125" style="212" customWidth="1"/>
    <col min="4" max="4" width="43.42578125" style="212" customWidth="1"/>
    <col min="5" max="5" width="31.42578125" style="212" customWidth="1"/>
    <col min="6" max="6" width="32.85546875" style="212" customWidth="1"/>
    <col min="7" max="7" width="13.85546875" style="212" customWidth="1"/>
    <col min="8" max="8" width="14.5703125" style="212" customWidth="1"/>
    <col min="9" max="16" width="11.42578125" style="212"/>
    <col min="17" max="17" width="14" style="212" customWidth="1"/>
    <col min="18" max="18" width="17.85546875" style="212" customWidth="1"/>
    <col min="19" max="19" width="14.28515625" style="212" customWidth="1"/>
    <col min="20" max="20" width="9.7109375" style="212" customWidth="1"/>
    <col min="21" max="21" width="15.85546875" style="212" customWidth="1"/>
    <col min="22" max="22" width="33.42578125" style="889" customWidth="1"/>
    <col min="23" max="23" width="68.140625" style="212" customWidth="1"/>
    <col min="24" max="16384" width="11.42578125" style="212"/>
  </cols>
  <sheetData>
    <row r="1" spans="1:23" ht="17.25" customHeight="1" x14ac:dyDescent="0.2">
      <c r="A1" s="1721"/>
      <c r="B1" s="1722"/>
      <c r="C1" s="1656" t="s">
        <v>3127</v>
      </c>
      <c r="D1" s="1657"/>
      <c r="E1" s="1657"/>
      <c r="F1" s="1657"/>
      <c r="G1" s="1657"/>
      <c r="H1" s="1657"/>
      <c r="I1" s="1657"/>
      <c r="J1" s="1657"/>
      <c r="K1" s="1657"/>
      <c r="L1" s="1657"/>
      <c r="M1" s="1657"/>
      <c r="N1" s="1657"/>
      <c r="O1" s="1657"/>
      <c r="P1" s="1657"/>
      <c r="Q1" s="1657"/>
      <c r="R1" s="1657"/>
      <c r="S1" s="1657"/>
      <c r="T1" s="1657"/>
      <c r="U1" s="1657"/>
      <c r="V1" s="1657"/>
      <c r="W1" s="1658"/>
    </row>
    <row r="2" spans="1:23" ht="10.5" customHeight="1" x14ac:dyDescent="0.2">
      <c r="A2" s="1723"/>
      <c r="B2" s="1724"/>
      <c r="C2" s="1656"/>
      <c r="D2" s="1657"/>
      <c r="E2" s="1657"/>
      <c r="F2" s="1657"/>
      <c r="G2" s="1657"/>
      <c r="H2" s="1657"/>
      <c r="I2" s="1657"/>
      <c r="J2" s="1657"/>
      <c r="K2" s="1657"/>
      <c r="L2" s="1657"/>
      <c r="M2" s="1657"/>
      <c r="N2" s="1657"/>
      <c r="O2" s="1657"/>
      <c r="P2" s="1657"/>
      <c r="Q2" s="1657"/>
      <c r="R2" s="1657"/>
      <c r="S2" s="1657"/>
      <c r="T2" s="1657"/>
      <c r="U2" s="1657"/>
      <c r="V2" s="1657"/>
      <c r="W2" s="1658"/>
    </row>
    <row r="3" spans="1:23" ht="49.5" customHeight="1" x14ac:dyDescent="0.2">
      <c r="A3" s="1723"/>
      <c r="B3" s="1724"/>
      <c r="C3" s="1656"/>
      <c r="D3" s="1657"/>
      <c r="E3" s="1657"/>
      <c r="F3" s="1657"/>
      <c r="G3" s="1657"/>
      <c r="H3" s="1657"/>
      <c r="I3" s="1657"/>
      <c r="J3" s="1657"/>
      <c r="K3" s="1657"/>
      <c r="L3" s="1657"/>
      <c r="M3" s="1657"/>
      <c r="N3" s="1657"/>
      <c r="O3" s="1657"/>
      <c r="P3" s="1657"/>
      <c r="Q3" s="1657"/>
      <c r="R3" s="1657"/>
      <c r="S3" s="1657"/>
      <c r="T3" s="1657"/>
      <c r="U3" s="1657"/>
      <c r="V3" s="1657"/>
      <c r="W3" s="1658"/>
    </row>
    <row r="4" spans="1:23" ht="1.5" customHeight="1" x14ac:dyDescent="0.2">
      <c r="A4" s="1725"/>
      <c r="B4" s="1726"/>
      <c r="C4" s="1659"/>
      <c r="D4" s="1660"/>
      <c r="E4" s="1660"/>
      <c r="F4" s="1660"/>
      <c r="G4" s="1660"/>
      <c r="H4" s="1660"/>
      <c r="I4" s="1660"/>
      <c r="J4" s="1660"/>
      <c r="K4" s="1660"/>
      <c r="L4" s="1660"/>
      <c r="M4" s="1660"/>
      <c r="N4" s="1660"/>
      <c r="O4" s="1660"/>
      <c r="P4" s="1660"/>
      <c r="Q4" s="1660"/>
      <c r="R4" s="1660"/>
      <c r="S4" s="1660"/>
      <c r="T4" s="1660"/>
      <c r="U4" s="1660"/>
      <c r="V4" s="1660"/>
      <c r="W4" s="1661"/>
    </row>
    <row r="5" spans="1:23" x14ac:dyDescent="0.2">
      <c r="A5" s="1852" t="s">
        <v>1012</v>
      </c>
      <c r="B5" s="1853"/>
      <c r="C5" s="1853"/>
      <c r="D5" s="1854"/>
      <c r="E5" s="1855" t="s">
        <v>1065</v>
      </c>
      <c r="F5" s="1856"/>
      <c r="G5" s="1856"/>
      <c r="H5" s="1856"/>
      <c r="I5" s="1856"/>
      <c r="J5" s="1856"/>
      <c r="K5" s="1857"/>
      <c r="L5" s="1855" t="s">
        <v>1064</v>
      </c>
      <c r="M5" s="1856"/>
      <c r="N5" s="1856"/>
      <c r="O5" s="1856"/>
      <c r="P5" s="1856"/>
      <c r="Q5" s="1856"/>
      <c r="R5" s="1856"/>
      <c r="S5" s="1856"/>
      <c r="T5" s="1856"/>
      <c r="U5" s="1856"/>
      <c r="V5" s="1856"/>
      <c r="W5" s="1857"/>
    </row>
    <row r="6" spans="1:23" ht="14.25" customHeight="1" x14ac:dyDescent="0.2">
      <c r="A6" s="1838" t="s">
        <v>110</v>
      </c>
      <c r="B6" s="1838"/>
      <c r="C6" s="1838"/>
      <c r="D6" s="1838"/>
      <c r="E6" s="1838"/>
      <c r="F6" s="1838"/>
      <c r="G6" s="1838"/>
      <c r="H6" s="1838"/>
      <c r="I6" s="1838"/>
      <c r="J6" s="1838"/>
      <c r="K6" s="1838"/>
      <c r="L6" s="1838"/>
      <c r="M6" s="1838"/>
      <c r="N6" s="1838"/>
      <c r="O6" s="1838"/>
      <c r="P6" s="1838"/>
      <c r="Q6" s="1838"/>
      <c r="R6" s="1838"/>
      <c r="S6" s="1838"/>
      <c r="T6" s="1838"/>
      <c r="U6" s="1838"/>
      <c r="V6" s="1838"/>
      <c r="W6" s="1838"/>
    </row>
    <row r="7" spans="1:23" ht="8.25" customHeight="1" thickBot="1" x14ac:dyDescent="0.25">
      <c r="A7" s="1839"/>
      <c r="B7" s="1839"/>
      <c r="C7" s="1839"/>
      <c r="D7" s="1839"/>
      <c r="E7" s="1839"/>
      <c r="F7" s="1839"/>
      <c r="G7" s="1839"/>
      <c r="H7" s="1839"/>
      <c r="I7" s="1839"/>
      <c r="J7" s="1839"/>
      <c r="K7" s="1839"/>
      <c r="L7" s="1839"/>
      <c r="M7" s="1839"/>
      <c r="N7" s="1839"/>
      <c r="O7" s="1839"/>
      <c r="P7" s="1839"/>
      <c r="Q7" s="1839"/>
      <c r="R7" s="1839"/>
      <c r="S7" s="1839"/>
      <c r="T7" s="1839"/>
      <c r="U7" s="1839"/>
      <c r="V7" s="1839"/>
      <c r="W7" s="1839"/>
    </row>
    <row r="8" spans="1:23" ht="11.25" customHeight="1" x14ac:dyDescent="0.25">
      <c r="A8" s="1831"/>
      <c r="B8" s="1831"/>
      <c r="C8" s="322"/>
      <c r="D8" s="322"/>
      <c r="E8" s="322"/>
      <c r="F8" s="321"/>
      <c r="G8" s="321"/>
      <c r="H8" s="321"/>
      <c r="I8" s="321"/>
      <c r="J8" s="321"/>
      <c r="K8" s="321"/>
      <c r="L8" s="321"/>
      <c r="M8" s="321"/>
      <c r="N8" s="321"/>
      <c r="O8" s="321"/>
      <c r="P8" s="321"/>
      <c r="Q8" s="321"/>
      <c r="R8" s="321"/>
      <c r="S8" s="321"/>
      <c r="T8" s="1832"/>
      <c r="U8" s="1833"/>
      <c r="V8" s="886"/>
      <c r="W8" s="320"/>
    </row>
    <row r="9" spans="1:23" ht="24" customHeight="1" x14ac:dyDescent="0.2">
      <c r="A9" s="1675" t="s">
        <v>0</v>
      </c>
      <c r="B9" s="1834" t="s">
        <v>76</v>
      </c>
      <c r="C9" s="1835"/>
      <c r="D9" s="1602" t="s">
        <v>77</v>
      </c>
      <c r="E9" s="1602" t="s">
        <v>78</v>
      </c>
      <c r="F9" s="1602" t="s">
        <v>80</v>
      </c>
      <c r="G9" s="1602" t="s">
        <v>81</v>
      </c>
      <c r="H9" s="1602" t="s">
        <v>1063</v>
      </c>
      <c r="I9" s="1602" t="s">
        <v>55</v>
      </c>
      <c r="J9" s="1602" t="s">
        <v>83</v>
      </c>
      <c r="K9" s="1602" t="s">
        <v>84</v>
      </c>
      <c r="L9" s="1602" t="s">
        <v>52</v>
      </c>
      <c r="M9" s="1602" t="s">
        <v>3060</v>
      </c>
      <c r="N9" s="1602" t="s">
        <v>50</v>
      </c>
      <c r="O9" s="1602" t="s">
        <v>1658</v>
      </c>
      <c r="P9" s="1602" t="s">
        <v>86</v>
      </c>
      <c r="Q9" s="1602" t="s">
        <v>87</v>
      </c>
      <c r="R9" s="1602" t="s">
        <v>2838</v>
      </c>
      <c r="S9" s="1602" t="s">
        <v>45</v>
      </c>
      <c r="T9" s="1607" t="s">
        <v>91</v>
      </c>
      <c r="U9" s="1608"/>
      <c r="V9" s="1602" t="s">
        <v>2044</v>
      </c>
      <c r="W9" s="1602" t="s">
        <v>3062</v>
      </c>
    </row>
    <row r="10" spans="1:23" ht="35.25" customHeight="1" x14ac:dyDescent="0.2">
      <c r="A10" s="1676"/>
      <c r="B10" s="1836"/>
      <c r="C10" s="1837"/>
      <c r="D10" s="1603"/>
      <c r="E10" s="1603"/>
      <c r="F10" s="1603"/>
      <c r="G10" s="1603"/>
      <c r="H10" s="1603"/>
      <c r="I10" s="1603"/>
      <c r="J10" s="1603"/>
      <c r="K10" s="1603"/>
      <c r="L10" s="1603"/>
      <c r="M10" s="1603"/>
      <c r="N10" s="1603"/>
      <c r="O10" s="1603"/>
      <c r="P10" s="1603"/>
      <c r="Q10" s="1603"/>
      <c r="R10" s="1603"/>
      <c r="S10" s="1603"/>
      <c r="T10" s="1537" t="s">
        <v>93</v>
      </c>
      <c r="U10" s="1537" t="s">
        <v>94</v>
      </c>
      <c r="V10" s="1603"/>
      <c r="W10" s="1603"/>
    </row>
    <row r="11" spans="1:23" x14ac:dyDescent="0.2">
      <c r="A11" s="884"/>
      <c r="B11" s="1644"/>
      <c r="C11" s="1645"/>
      <c r="D11" s="884"/>
      <c r="E11" s="884"/>
      <c r="F11" s="884"/>
      <c r="G11" s="884"/>
      <c r="H11" s="884"/>
      <c r="I11" s="884"/>
      <c r="J11" s="884"/>
      <c r="K11" s="884"/>
      <c r="L11" s="884"/>
      <c r="M11" s="884"/>
      <c r="N11" s="884"/>
      <c r="O11" s="884"/>
      <c r="P11" s="884"/>
      <c r="Q11" s="884"/>
      <c r="R11" s="884"/>
      <c r="S11" s="884"/>
      <c r="T11" s="884"/>
      <c r="U11" s="884"/>
      <c r="V11" s="884"/>
      <c r="W11" s="101"/>
    </row>
    <row r="12" spans="1:23" ht="46.5" customHeight="1" x14ac:dyDescent="0.2">
      <c r="A12" s="1544">
        <v>1</v>
      </c>
      <c r="B12" s="1873" t="s">
        <v>3128</v>
      </c>
      <c r="C12" s="1874" t="s">
        <v>3128</v>
      </c>
      <c r="D12" s="1550" t="s">
        <v>3064</v>
      </c>
      <c r="E12" s="287" t="s">
        <v>3129</v>
      </c>
      <c r="F12" s="287" t="s">
        <v>3130</v>
      </c>
      <c r="G12" s="287" t="s">
        <v>3067</v>
      </c>
      <c r="H12" s="287"/>
      <c r="I12" s="287">
        <v>1</v>
      </c>
      <c r="J12" s="1552">
        <v>44073</v>
      </c>
      <c r="K12" s="1552">
        <v>44407</v>
      </c>
      <c r="L12" s="271">
        <f>(K12-J12)/7</f>
        <v>47.714285714285715</v>
      </c>
      <c r="M12" s="1553"/>
      <c r="N12" s="1554">
        <f>(M12-J12)/7-L12</f>
        <v>-6343.8571428571422</v>
      </c>
      <c r="O12" s="1555" t="str">
        <f ca="1">IF((K12-TODAY())/7&gt;=L12/4,"En tiempo","Alerta")</f>
        <v>En tiempo</v>
      </c>
      <c r="P12" s="1556"/>
      <c r="Q12" s="1557">
        <f>P12/I12</f>
        <v>0</v>
      </c>
      <c r="R12" s="1558"/>
      <c r="S12" s="1559" t="str">
        <f>IF(R12&lt;=K12,"Cumple","Incumple")</f>
        <v>Cumple</v>
      </c>
      <c r="T12" s="1582"/>
      <c r="U12" s="1582"/>
      <c r="V12" s="1583"/>
      <c r="W12" s="1583"/>
    </row>
    <row r="13" spans="1:23" ht="67.5" customHeight="1" x14ac:dyDescent="0.2">
      <c r="A13" s="1544">
        <v>2</v>
      </c>
      <c r="B13" s="1873" t="s">
        <v>3131</v>
      </c>
      <c r="C13" s="1874" t="s">
        <v>3131</v>
      </c>
      <c r="D13" s="1550" t="s">
        <v>3064</v>
      </c>
      <c r="E13" s="287" t="s">
        <v>3132</v>
      </c>
      <c r="F13" s="287" t="s">
        <v>3133</v>
      </c>
      <c r="G13" s="287" t="s">
        <v>3067</v>
      </c>
      <c r="H13" s="287"/>
      <c r="I13" s="287">
        <v>1</v>
      </c>
      <c r="J13" s="1552">
        <v>44073</v>
      </c>
      <c r="K13" s="1552">
        <v>44407</v>
      </c>
      <c r="L13" s="271">
        <f t="shared" ref="L13:L22" si="0">(K13-J13)/7</f>
        <v>47.714285714285715</v>
      </c>
      <c r="M13" s="1554"/>
      <c r="N13" s="1554">
        <f t="shared" ref="N13:N22" si="1">(M13-J13)/7-L13</f>
        <v>-6343.8571428571422</v>
      </c>
      <c r="O13" s="1555" t="str">
        <f t="shared" ref="O13:O22" ca="1" si="2">IF((K13-TODAY())/7&gt;=L13/4,"En tiempo","Alerta")</f>
        <v>En tiempo</v>
      </c>
      <c r="P13" s="1556"/>
      <c r="Q13" s="1557">
        <f t="shared" ref="Q13:Q22" si="3">P13/I13</f>
        <v>0</v>
      </c>
      <c r="R13" s="1562"/>
      <c r="S13" s="1559" t="str">
        <f t="shared" ref="S13:S22" si="4">IF(R13&lt;=K13,"Cumple","Incumple")</f>
        <v>Cumple</v>
      </c>
      <c r="T13" s="1584"/>
      <c r="U13" s="1584"/>
      <c r="V13" s="296"/>
      <c r="W13" s="296"/>
    </row>
    <row r="14" spans="1:23" ht="57.75" customHeight="1" x14ac:dyDescent="0.2">
      <c r="A14" s="1544">
        <v>3</v>
      </c>
      <c r="B14" s="1873" t="s">
        <v>3134</v>
      </c>
      <c r="C14" s="1874" t="s">
        <v>3134</v>
      </c>
      <c r="D14" s="1550" t="s">
        <v>3064</v>
      </c>
      <c r="E14" s="287" t="s">
        <v>3135</v>
      </c>
      <c r="F14" s="287" t="s">
        <v>3136</v>
      </c>
      <c r="G14" s="287" t="s">
        <v>3067</v>
      </c>
      <c r="H14" s="287"/>
      <c r="I14" s="287">
        <v>1</v>
      </c>
      <c r="J14" s="1552">
        <v>44073</v>
      </c>
      <c r="K14" s="1552">
        <v>44407</v>
      </c>
      <c r="L14" s="271">
        <f t="shared" si="0"/>
        <v>47.714285714285715</v>
      </c>
      <c r="M14" s="1554"/>
      <c r="N14" s="1554">
        <f t="shared" si="1"/>
        <v>-6343.8571428571422</v>
      </c>
      <c r="O14" s="1555" t="str">
        <f t="shared" ca="1" si="2"/>
        <v>En tiempo</v>
      </c>
      <c r="P14" s="1556"/>
      <c r="Q14" s="1557">
        <f t="shared" si="3"/>
        <v>0</v>
      </c>
      <c r="R14" s="1562"/>
      <c r="S14" s="1559" t="str">
        <f t="shared" si="4"/>
        <v>Cumple</v>
      </c>
      <c r="T14" s="1585"/>
      <c r="U14" s="1585"/>
      <c r="V14" s="296"/>
      <c r="W14" s="296"/>
    </row>
    <row r="15" spans="1:23" ht="57.75" customHeight="1" x14ac:dyDescent="0.2">
      <c r="A15" s="1544"/>
      <c r="B15" s="1873" t="s">
        <v>3137</v>
      </c>
      <c r="C15" s="1874"/>
      <c r="D15" s="1550" t="s">
        <v>3064</v>
      </c>
      <c r="E15" s="360"/>
      <c r="F15" s="1550" t="s">
        <v>3138</v>
      </c>
      <c r="G15" s="1543"/>
      <c r="H15" s="1543"/>
      <c r="I15" s="1543"/>
      <c r="J15" s="1547"/>
      <c r="K15" s="1547"/>
      <c r="L15" s="271">
        <f t="shared" si="0"/>
        <v>0</v>
      </c>
      <c r="M15" s="1563"/>
      <c r="N15" s="1554">
        <f t="shared" si="1"/>
        <v>0</v>
      </c>
      <c r="O15" s="1555" t="str">
        <f t="shared" ca="1" si="2"/>
        <v>Alerta</v>
      </c>
      <c r="P15" s="1546"/>
      <c r="Q15" s="1557" t="e">
        <f t="shared" si="3"/>
        <v>#DIV/0!</v>
      </c>
      <c r="R15" s="1549"/>
      <c r="S15" s="1559" t="str">
        <f t="shared" si="4"/>
        <v>Cumple</v>
      </c>
      <c r="T15" s="1541"/>
      <c r="U15" s="1541"/>
      <c r="V15" s="1545"/>
      <c r="W15" s="1545"/>
    </row>
    <row r="16" spans="1:23" ht="42.75" customHeight="1" x14ac:dyDescent="0.2">
      <c r="A16" s="1544"/>
      <c r="B16" s="1873" t="s">
        <v>3139</v>
      </c>
      <c r="C16" s="1874"/>
      <c r="D16" s="1550" t="s">
        <v>3064</v>
      </c>
      <c r="E16" s="1544"/>
      <c r="F16" s="1550" t="s">
        <v>3138</v>
      </c>
      <c r="G16" s="1543"/>
      <c r="H16" s="1543"/>
      <c r="I16" s="1543"/>
      <c r="J16" s="1547"/>
      <c r="K16" s="1547"/>
      <c r="L16" s="271">
        <f t="shared" si="0"/>
        <v>0</v>
      </c>
      <c r="M16" s="1563"/>
      <c r="N16" s="1554">
        <f t="shared" si="1"/>
        <v>0</v>
      </c>
      <c r="O16" s="1555" t="str">
        <f t="shared" ca="1" si="2"/>
        <v>Alerta</v>
      </c>
      <c r="P16" s="1546"/>
      <c r="Q16" s="1557" t="e">
        <f t="shared" si="3"/>
        <v>#DIV/0!</v>
      </c>
      <c r="R16" s="1549"/>
      <c r="S16" s="1559" t="str">
        <f t="shared" si="4"/>
        <v>Cumple</v>
      </c>
      <c r="T16" s="1541"/>
      <c r="U16" s="1541"/>
      <c r="V16" s="1545"/>
      <c r="W16" s="1545"/>
    </row>
    <row r="17" spans="1:23" ht="57.75" customHeight="1" x14ac:dyDescent="0.2">
      <c r="A17" s="1544">
        <v>4</v>
      </c>
      <c r="B17" s="1873" t="s">
        <v>3140</v>
      </c>
      <c r="C17" s="1874" t="s">
        <v>3140</v>
      </c>
      <c r="D17" s="1550" t="s">
        <v>3064</v>
      </c>
      <c r="E17" s="1542" t="s">
        <v>3141</v>
      </c>
      <c r="F17" s="1543" t="s">
        <v>3142</v>
      </c>
      <c r="G17" s="1544" t="s">
        <v>3067</v>
      </c>
      <c r="H17" s="1544" t="s">
        <v>3067</v>
      </c>
      <c r="I17" s="287">
        <v>1</v>
      </c>
      <c r="J17" s="338">
        <v>44073</v>
      </c>
      <c r="K17" s="338">
        <v>44165</v>
      </c>
      <c r="L17" s="271">
        <f t="shared" si="0"/>
        <v>13.142857142857142</v>
      </c>
      <c r="M17" s="1554"/>
      <c r="N17" s="1554">
        <f t="shared" si="1"/>
        <v>-6309.2857142857138</v>
      </c>
      <c r="O17" s="1555" t="str">
        <f t="shared" ca="1" si="2"/>
        <v>Alerta</v>
      </c>
      <c r="P17" s="336"/>
      <c r="Q17" s="1557">
        <f t="shared" si="3"/>
        <v>0</v>
      </c>
      <c r="R17" s="335"/>
      <c r="S17" s="1559" t="str">
        <f t="shared" si="4"/>
        <v>Cumple</v>
      </c>
      <c r="T17" s="1539"/>
      <c r="U17" s="1539"/>
      <c r="V17" s="1586"/>
      <c r="W17" s="363"/>
    </row>
    <row r="18" spans="1:23" ht="64.5" customHeight="1" x14ac:dyDescent="0.2">
      <c r="A18" s="1544">
        <v>5</v>
      </c>
      <c r="B18" s="1873" t="s">
        <v>3143</v>
      </c>
      <c r="C18" s="1874" t="s">
        <v>3143</v>
      </c>
      <c r="D18" s="1550" t="s">
        <v>3064</v>
      </c>
      <c r="E18" s="1587" t="s">
        <v>3064</v>
      </c>
      <c r="F18" s="1544"/>
      <c r="G18" s="1544"/>
      <c r="H18" s="1544"/>
      <c r="I18" s="1544"/>
      <c r="J18" s="338">
        <v>44073</v>
      </c>
      <c r="K18" s="338">
        <v>44407</v>
      </c>
      <c r="L18" s="271">
        <f t="shared" si="0"/>
        <v>47.714285714285715</v>
      </c>
      <c r="M18" s="1554"/>
      <c r="N18" s="1554">
        <f t="shared" si="1"/>
        <v>-6343.8571428571422</v>
      </c>
      <c r="O18" s="1555" t="str">
        <f t="shared" ca="1" si="2"/>
        <v>En tiempo</v>
      </c>
      <c r="P18" s="336"/>
      <c r="Q18" s="1557" t="e">
        <f t="shared" si="3"/>
        <v>#DIV/0!</v>
      </c>
      <c r="R18" s="335"/>
      <c r="S18" s="1559" t="str">
        <f t="shared" si="4"/>
        <v>Cumple</v>
      </c>
      <c r="T18" s="1539"/>
      <c r="U18" s="1539"/>
      <c r="V18" s="1538"/>
      <c r="W18" s="1588" t="s">
        <v>3144</v>
      </c>
    </row>
    <row r="19" spans="1:23" ht="51.75" customHeight="1" x14ac:dyDescent="0.2">
      <c r="A19" s="1544">
        <v>6</v>
      </c>
      <c r="B19" s="1873" t="s">
        <v>3145</v>
      </c>
      <c r="C19" s="1874" t="s">
        <v>3145</v>
      </c>
      <c r="D19" s="1550" t="s">
        <v>3064</v>
      </c>
      <c r="E19" s="287" t="s">
        <v>3146</v>
      </c>
      <c r="F19" s="1544" t="s">
        <v>3147</v>
      </c>
      <c r="G19" s="287" t="s">
        <v>3067</v>
      </c>
      <c r="H19" s="1544"/>
      <c r="I19" s="1544"/>
      <c r="J19" s="338">
        <v>44104</v>
      </c>
      <c r="K19" s="338">
        <v>44196</v>
      </c>
      <c r="L19" s="271">
        <f t="shared" si="0"/>
        <v>13.142857142857142</v>
      </c>
      <c r="M19" s="1554"/>
      <c r="N19" s="1554">
        <f t="shared" si="1"/>
        <v>-6313.7142857142853</v>
      </c>
      <c r="O19" s="1555" t="str">
        <f t="shared" ca="1" si="2"/>
        <v>Alerta</v>
      </c>
      <c r="P19" s="336"/>
      <c r="Q19" s="1557" t="e">
        <f t="shared" si="3"/>
        <v>#DIV/0!</v>
      </c>
      <c r="R19" s="335"/>
      <c r="S19" s="1559" t="str">
        <f t="shared" si="4"/>
        <v>Cumple</v>
      </c>
      <c r="T19" s="1539"/>
      <c r="U19" s="1539"/>
      <c r="V19" s="1538"/>
      <c r="W19" s="2531"/>
    </row>
    <row r="20" spans="1:23" ht="54.75" customHeight="1" x14ac:dyDescent="0.2">
      <c r="A20" s="1544">
        <v>7</v>
      </c>
      <c r="B20" s="1873" t="s">
        <v>1099</v>
      </c>
      <c r="C20" s="1874"/>
      <c r="D20" s="1544" t="s">
        <v>3148</v>
      </c>
      <c r="E20" s="287" t="s">
        <v>2043</v>
      </c>
      <c r="F20" s="1544" t="s">
        <v>1101</v>
      </c>
      <c r="G20" s="287" t="s">
        <v>1100</v>
      </c>
      <c r="H20" s="1544">
        <v>1</v>
      </c>
      <c r="I20" s="1544">
        <v>1</v>
      </c>
      <c r="J20" s="338">
        <v>43040</v>
      </c>
      <c r="K20" s="338">
        <v>43099</v>
      </c>
      <c r="L20" s="271">
        <f t="shared" si="0"/>
        <v>8.4285714285714288</v>
      </c>
      <c r="M20" s="1554"/>
      <c r="N20" s="1554">
        <f t="shared" si="1"/>
        <v>-6157</v>
      </c>
      <c r="O20" s="1555" t="str">
        <f t="shared" ca="1" si="2"/>
        <v>Alerta</v>
      </c>
      <c r="P20" s="336">
        <v>1</v>
      </c>
      <c r="Q20" s="1557">
        <f t="shared" si="3"/>
        <v>1</v>
      </c>
      <c r="R20" s="335"/>
      <c r="S20" s="1559" t="str">
        <f t="shared" si="4"/>
        <v>Cumple</v>
      </c>
      <c r="T20" s="360"/>
      <c r="U20" s="360"/>
      <c r="V20" s="887"/>
      <c r="W20" s="2531"/>
    </row>
    <row r="21" spans="1:23" ht="47.25" customHeight="1" x14ac:dyDescent="0.2">
      <c r="A21" s="1544">
        <v>8</v>
      </c>
      <c r="B21" s="1873" t="s">
        <v>3149</v>
      </c>
      <c r="C21" s="1874"/>
      <c r="D21" s="1544" t="s">
        <v>3150</v>
      </c>
      <c r="E21" s="1589" t="s">
        <v>3151</v>
      </c>
      <c r="F21" s="1544" t="s">
        <v>3152</v>
      </c>
      <c r="G21" s="1544" t="s">
        <v>3153</v>
      </c>
      <c r="H21" s="1544">
        <v>1</v>
      </c>
      <c r="I21" s="1544">
        <v>1</v>
      </c>
      <c r="J21" s="338">
        <v>43009</v>
      </c>
      <c r="K21" s="338">
        <v>43099</v>
      </c>
      <c r="L21" s="271">
        <f t="shared" si="0"/>
        <v>12.857142857142858</v>
      </c>
      <c r="M21" s="1554"/>
      <c r="N21" s="1554">
        <f t="shared" si="1"/>
        <v>-6157</v>
      </c>
      <c r="O21" s="1555" t="str">
        <f t="shared" ca="1" si="2"/>
        <v>Alerta</v>
      </c>
      <c r="P21" s="336">
        <v>1</v>
      </c>
      <c r="Q21" s="1557">
        <f t="shared" si="3"/>
        <v>1</v>
      </c>
      <c r="R21" s="335"/>
      <c r="S21" s="1559" t="str">
        <f t="shared" si="4"/>
        <v>Cumple</v>
      </c>
      <c r="T21" s="360"/>
      <c r="U21" s="360"/>
      <c r="V21" s="887"/>
      <c r="W21" s="2531"/>
    </row>
    <row r="22" spans="1:23" ht="79.5" customHeight="1" x14ac:dyDescent="0.2">
      <c r="A22" s="1544">
        <v>9</v>
      </c>
      <c r="B22" s="1873" t="s">
        <v>3154</v>
      </c>
      <c r="C22" s="1874"/>
      <c r="D22" s="1544" t="s">
        <v>3155</v>
      </c>
      <c r="E22" s="1544" t="s">
        <v>3156</v>
      </c>
      <c r="F22" s="1544" t="s">
        <v>3157</v>
      </c>
      <c r="G22" s="1544" t="s">
        <v>3158</v>
      </c>
      <c r="H22" s="1544">
        <v>1</v>
      </c>
      <c r="I22" s="1544">
        <v>1</v>
      </c>
      <c r="J22" s="338">
        <v>43146</v>
      </c>
      <c r="K22" s="338">
        <v>43190</v>
      </c>
      <c r="L22" s="271">
        <f t="shared" si="0"/>
        <v>6.2857142857142856</v>
      </c>
      <c r="M22" s="337"/>
      <c r="N22" s="1554">
        <f t="shared" si="1"/>
        <v>-6170</v>
      </c>
      <c r="O22" s="1555" t="str">
        <f t="shared" ca="1" si="2"/>
        <v>Alerta</v>
      </c>
      <c r="P22" s="336"/>
      <c r="Q22" s="1557">
        <f t="shared" si="3"/>
        <v>0</v>
      </c>
      <c r="R22" s="335"/>
      <c r="S22" s="1559" t="str">
        <f t="shared" si="4"/>
        <v>Cumple</v>
      </c>
      <c r="T22" s="361"/>
      <c r="U22" s="361"/>
      <c r="V22" s="888"/>
      <c r="W22" s="362" t="s">
        <v>1463</v>
      </c>
    </row>
    <row r="23" spans="1:23" ht="21.75" customHeight="1" x14ac:dyDescent="0.2">
      <c r="A23" s="1548"/>
      <c r="B23" s="1548"/>
      <c r="C23" s="1548"/>
      <c r="D23" s="1548"/>
      <c r="E23" s="2528"/>
      <c r="F23" s="2528"/>
      <c r="G23" s="329"/>
      <c r="H23" s="1565" t="s">
        <v>3095</v>
      </c>
      <c r="I23" s="359">
        <f>SUM(I12:I22)</f>
        <v>7</v>
      </c>
      <c r="J23" s="329"/>
      <c r="K23" s="329"/>
      <c r="L23" s="329"/>
      <c r="M23" s="329"/>
      <c r="N23" s="2529" t="s">
        <v>3096</v>
      </c>
      <c r="O23" s="2530"/>
      <c r="P23" s="358">
        <f>SUM(P12:P22)</f>
        <v>2</v>
      </c>
      <c r="Q23" s="1566">
        <f>P23/I23</f>
        <v>0.2857142857142857</v>
      </c>
      <c r="R23" s="1565" t="s">
        <v>45</v>
      </c>
      <c r="S23" s="1566">
        <f>(COUNTIF(S12:S22,"Cumple")*100%)/COUNTA(S12:S22)</f>
        <v>1</v>
      </c>
      <c r="W23" s="520"/>
    </row>
    <row r="24" spans="1:23" x14ac:dyDescent="0.2">
      <c r="A24" s="354"/>
      <c r="B24" s="354"/>
      <c r="C24" s="354"/>
      <c r="D24" s="354"/>
      <c r="E24" s="1748"/>
      <c r="F24" s="1748"/>
      <c r="G24" s="240"/>
      <c r="H24" s="240"/>
      <c r="R24" s="357"/>
    </row>
    <row r="25" spans="1:23" x14ac:dyDescent="0.2">
      <c r="A25" s="354"/>
      <c r="B25" s="354"/>
      <c r="C25" s="354"/>
      <c r="D25" s="354"/>
      <c r="E25" s="1748"/>
      <c r="F25" s="1748"/>
    </row>
    <row r="26" spans="1:23" x14ac:dyDescent="0.2">
      <c r="A26" s="354"/>
      <c r="B26" s="354"/>
      <c r="C26" s="354"/>
      <c r="D26" s="354"/>
      <c r="E26" s="1748"/>
      <c r="F26" s="1748"/>
    </row>
    <row r="27" spans="1:23" x14ac:dyDescent="0.2">
      <c r="A27" s="354"/>
      <c r="B27" s="354"/>
      <c r="C27" s="354"/>
      <c r="D27" s="354"/>
      <c r="E27" s="1748"/>
      <c r="F27" s="1748"/>
    </row>
    <row r="28" spans="1:23" x14ac:dyDescent="0.2">
      <c r="A28" s="354"/>
      <c r="B28" s="354"/>
      <c r="C28" s="354"/>
      <c r="D28" s="354"/>
      <c r="E28" s="1748"/>
      <c r="F28" s="1748"/>
      <c r="R28" s="352"/>
      <c r="S28" s="1910" t="s">
        <v>1098</v>
      </c>
      <c r="T28" s="1912"/>
      <c r="U28" s="328">
        <f>+S23</f>
        <v>1</v>
      </c>
      <c r="V28" s="890"/>
    </row>
    <row r="29" spans="1:23" x14ac:dyDescent="0.2">
      <c r="A29" s="1748"/>
      <c r="B29" s="1748"/>
      <c r="C29" s="1748"/>
      <c r="D29" s="1748"/>
      <c r="E29" s="1748"/>
      <c r="F29" s="1748"/>
      <c r="R29" s="352"/>
      <c r="S29" s="1910" t="s">
        <v>1097</v>
      </c>
      <c r="T29" s="1912"/>
      <c r="U29" s="324" t="str">
        <f>+H23</f>
        <v>Total</v>
      </c>
      <c r="V29" s="891"/>
    </row>
    <row r="30" spans="1:23" x14ac:dyDescent="0.2">
      <c r="A30" s="1748"/>
      <c r="B30" s="1748"/>
      <c r="C30" s="1748"/>
      <c r="D30" s="1748"/>
      <c r="E30" s="1748"/>
      <c r="F30" s="1748"/>
      <c r="R30" s="1540"/>
      <c r="S30" s="1910" t="s">
        <v>1068</v>
      </c>
      <c r="T30" s="1912"/>
      <c r="U30" s="324">
        <f>I23</f>
        <v>7</v>
      </c>
      <c r="V30" s="891"/>
    </row>
    <row r="31" spans="1:23" x14ac:dyDescent="0.2">
      <c r="R31" s="348" t="s">
        <v>1067</v>
      </c>
      <c r="S31" s="347" t="s">
        <v>154</v>
      </c>
      <c r="T31" s="347"/>
      <c r="U31" s="323" t="e">
        <f>IF(S20=0,0,+S20/L20)</f>
        <v>#VALUE!</v>
      </c>
      <c r="V31" s="892"/>
    </row>
    <row r="32" spans="1:23" x14ac:dyDescent="0.2">
      <c r="R32" s="348" t="s">
        <v>1066</v>
      </c>
      <c r="S32" s="347" t="s">
        <v>153</v>
      </c>
      <c r="T32" s="347"/>
      <c r="U32" s="323">
        <f>IF(I23=0,0,+P23/I23)</f>
        <v>0.2857142857142857</v>
      </c>
      <c r="V32" s="892"/>
    </row>
  </sheetData>
  <autoFilter ref="Q1:Q32"/>
  <mergeCells count="58">
    <mergeCell ref="A6:W7"/>
    <mergeCell ref="A1:B4"/>
    <mergeCell ref="C1:W4"/>
    <mergeCell ref="A5:D5"/>
    <mergeCell ref="E5:K5"/>
    <mergeCell ref="L5:W5"/>
    <mergeCell ref="A8:B8"/>
    <mergeCell ref="T8:U8"/>
    <mergeCell ref="A9:A10"/>
    <mergeCell ref="B9:C10"/>
    <mergeCell ref="D9:D10"/>
    <mergeCell ref="E9:E10"/>
    <mergeCell ref="F9:F10"/>
    <mergeCell ref="G9:G10"/>
    <mergeCell ref="H9:H10"/>
    <mergeCell ref="I9:I10"/>
    <mergeCell ref="K9:K10"/>
    <mergeCell ref="L9:L10"/>
    <mergeCell ref="M9:M10"/>
    <mergeCell ref="N9:N10"/>
    <mergeCell ref="O9:O10"/>
    <mergeCell ref="W19:W21"/>
    <mergeCell ref="B20:C20"/>
    <mergeCell ref="B21:C21"/>
    <mergeCell ref="W9:W10"/>
    <mergeCell ref="B11:C11"/>
    <mergeCell ref="B12:C12"/>
    <mergeCell ref="B13:C13"/>
    <mergeCell ref="B14:C14"/>
    <mergeCell ref="B15:C15"/>
    <mergeCell ref="P9:P10"/>
    <mergeCell ref="Q9:Q10"/>
    <mergeCell ref="R9:R10"/>
    <mergeCell ref="S9:S10"/>
    <mergeCell ref="T9:U9"/>
    <mergeCell ref="V9:V10"/>
    <mergeCell ref="J9:J10"/>
    <mergeCell ref="E26:F26"/>
    <mergeCell ref="B16:C16"/>
    <mergeCell ref="B17:C17"/>
    <mergeCell ref="B18:C18"/>
    <mergeCell ref="B19:C19"/>
    <mergeCell ref="B22:C22"/>
    <mergeCell ref="E23:F23"/>
    <mergeCell ref="N23:O23"/>
    <mergeCell ref="E24:F24"/>
    <mergeCell ref="E25:F25"/>
    <mergeCell ref="A30:B30"/>
    <mergeCell ref="C30:D30"/>
    <mergeCell ref="E30:F30"/>
    <mergeCell ref="S30:T30"/>
    <mergeCell ref="E27:F27"/>
    <mergeCell ref="E28:F28"/>
    <mergeCell ref="S28:T28"/>
    <mergeCell ref="A29:B29"/>
    <mergeCell ref="C29:D29"/>
    <mergeCell ref="E29:F29"/>
    <mergeCell ref="S29:T29"/>
  </mergeCells>
  <conditionalFormatting sqref="U31:V32">
    <cfRule type="cellIs" dxfId="246" priority="17" stopIfTrue="1" operator="between">
      <formula>0.9</formula>
      <formula>1</formula>
    </cfRule>
    <cfRule type="cellIs" dxfId="245" priority="18" stopIfTrue="1" operator="between">
      <formula>0.5</formula>
      <formula>0.89</formula>
    </cfRule>
    <cfRule type="cellIs" dxfId="244" priority="19" stopIfTrue="1" operator="between">
      <formula>0.2</formula>
      <formula>0.49</formula>
    </cfRule>
    <cfRule type="cellIs" dxfId="243" priority="20" stopIfTrue="1" operator="between">
      <formula>0</formula>
      <formula>0.19</formula>
    </cfRule>
  </conditionalFormatting>
  <conditionalFormatting sqref="O12:O22">
    <cfRule type="containsText" dxfId="242" priority="15" operator="containsText" text="Alerta">
      <formula>NOT(ISERROR(SEARCH("Alerta",O12)))</formula>
    </cfRule>
    <cfRule type="containsText" dxfId="241" priority="16" operator="containsText" text="En tiempo">
      <formula>NOT(ISERROR(SEARCH("En tiempo",O12)))</formula>
    </cfRule>
  </conditionalFormatting>
  <conditionalFormatting sqref="Q12:Q22">
    <cfRule type="cellIs" dxfId="240" priority="14" operator="between">
      <formula>1</formula>
      <formula>0.9</formula>
    </cfRule>
  </conditionalFormatting>
  <conditionalFormatting sqref="Q12:Q22">
    <cfRule type="cellIs" dxfId="239" priority="11" operator="between">
      <formula>0.19</formula>
      <formula>0</formula>
    </cfRule>
    <cfRule type="cellIs" dxfId="238" priority="12" operator="between">
      <formula>0.49</formula>
      <formula>0.2</formula>
    </cfRule>
    <cfRule type="cellIs" dxfId="237" priority="13" operator="between">
      <formula>0.89</formula>
      <formula>0.5</formula>
    </cfRule>
  </conditionalFormatting>
  <conditionalFormatting sqref="S12:S22">
    <cfRule type="containsText" dxfId="236" priority="9" operator="containsText" text="Incumple">
      <formula>NOT(ISERROR(SEARCH("Incumple",S12)))</formula>
    </cfRule>
    <cfRule type="containsText" dxfId="235" priority="10" operator="containsText" text="Cumple">
      <formula>NOT(ISERROR(SEARCH("Cumple",S12)))</formula>
    </cfRule>
  </conditionalFormatting>
  <conditionalFormatting sqref="Q23">
    <cfRule type="cellIs" dxfId="234" priority="8" operator="between">
      <formula>1</formula>
      <formula>0.9</formula>
    </cfRule>
  </conditionalFormatting>
  <conditionalFormatting sqref="Q23">
    <cfRule type="cellIs" dxfId="233" priority="5" operator="between">
      <formula>0.19</formula>
      <formula>0</formula>
    </cfRule>
    <cfRule type="cellIs" dxfId="232" priority="6" operator="between">
      <formula>0.49</formula>
      <formula>0.2</formula>
    </cfRule>
    <cfRule type="cellIs" dxfId="231" priority="7" operator="between">
      <formula>0.89</formula>
      <formula>0.5</formula>
    </cfRule>
  </conditionalFormatting>
  <conditionalFormatting sqref="S23">
    <cfRule type="cellIs" dxfId="230" priority="4" operator="between">
      <formula>1</formula>
      <formula>0.9</formula>
    </cfRule>
  </conditionalFormatting>
  <conditionalFormatting sqref="S23">
    <cfRule type="cellIs" dxfId="229" priority="1" operator="between">
      <formula>0.19</formula>
      <formula>0</formula>
    </cfRule>
    <cfRule type="cellIs" dxfId="228" priority="2" operator="between">
      <formula>0.49</formula>
      <formula>0.2</formula>
    </cfRule>
    <cfRule type="cellIs" dxfId="227" priority="3" operator="between">
      <formula>0.89</formula>
      <formula>0.5</formula>
    </cfRule>
  </conditionalFormatting>
  <pageMargins left="0.7" right="0.7" top="0.75" bottom="0.75" header="0.3" footer="0.3"/>
  <pageSetup paperSize="125"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9"/>
  <sheetViews>
    <sheetView topLeftCell="P9" zoomScale="90" zoomScaleNormal="90" workbookViewId="0">
      <selection activeCell="Q19" sqref="Q12:Q19"/>
    </sheetView>
  </sheetViews>
  <sheetFormatPr baseColWidth="10" defaultColWidth="11.42578125" defaultRowHeight="12.75" x14ac:dyDescent="0.2"/>
  <cols>
    <col min="1" max="1" width="3.7109375" style="212" customWidth="1"/>
    <col min="2" max="2" width="9.7109375" style="212" customWidth="1"/>
    <col min="3" max="3" width="30.5703125" style="212" customWidth="1"/>
    <col min="4" max="4" width="43.42578125" style="212" customWidth="1"/>
    <col min="5" max="5" width="31.42578125" style="212" customWidth="1"/>
    <col min="6" max="6" width="32.85546875" style="212" customWidth="1"/>
    <col min="7" max="7" width="13.85546875" style="212" customWidth="1"/>
    <col min="8" max="8" width="14.5703125" style="212" customWidth="1"/>
    <col min="9" max="16" width="11.42578125" style="212"/>
    <col min="17" max="17" width="14" style="212" customWidth="1"/>
    <col min="18" max="18" width="17.85546875" style="212" customWidth="1"/>
    <col min="19" max="19" width="14.28515625" style="212" customWidth="1"/>
    <col min="20" max="20" width="9.7109375" style="212" customWidth="1"/>
    <col min="21" max="21" width="15.85546875" style="212" customWidth="1"/>
    <col min="22" max="22" width="33.42578125" style="889" customWidth="1"/>
    <col min="23" max="23" width="68.140625" style="212" customWidth="1"/>
    <col min="24" max="16384" width="11.42578125" style="212"/>
  </cols>
  <sheetData>
    <row r="1" spans="1:23" ht="17.25" customHeight="1" x14ac:dyDescent="0.2">
      <c r="A1" s="1721"/>
      <c r="B1" s="1722"/>
      <c r="C1" s="1656" t="s">
        <v>3058</v>
      </c>
      <c r="D1" s="1657"/>
      <c r="E1" s="1657"/>
      <c r="F1" s="1657"/>
      <c r="G1" s="1657"/>
      <c r="H1" s="1657"/>
      <c r="I1" s="1657"/>
      <c r="J1" s="1657"/>
      <c r="K1" s="1657"/>
      <c r="L1" s="1657"/>
      <c r="M1" s="1657"/>
      <c r="N1" s="1657"/>
      <c r="O1" s="1657"/>
      <c r="P1" s="1657"/>
      <c r="Q1" s="1657"/>
      <c r="R1" s="1657"/>
      <c r="S1" s="1657"/>
      <c r="T1" s="1657"/>
      <c r="U1" s="1657"/>
      <c r="V1" s="1657"/>
      <c r="W1" s="1658"/>
    </row>
    <row r="2" spans="1:23" ht="10.5" customHeight="1" x14ac:dyDescent="0.2">
      <c r="A2" s="1723"/>
      <c r="B2" s="1724"/>
      <c r="C2" s="1656"/>
      <c r="D2" s="1657"/>
      <c r="E2" s="1657"/>
      <c r="F2" s="1657"/>
      <c r="G2" s="1657"/>
      <c r="H2" s="1657"/>
      <c r="I2" s="1657"/>
      <c r="J2" s="1657"/>
      <c r="K2" s="1657"/>
      <c r="L2" s="1657"/>
      <c r="M2" s="1657"/>
      <c r="N2" s="1657"/>
      <c r="O2" s="1657"/>
      <c r="P2" s="1657"/>
      <c r="Q2" s="1657"/>
      <c r="R2" s="1657"/>
      <c r="S2" s="1657"/>
      <c r="T2" s="1657"/>
      <c r="U2" s="1657"/>
      <c r="V2" s="1657"/>
      <c r="W2" s="1658"/>
    </row>
    <row r="3" spans="1:23" ht="49.5" customHeight="1" x14ac:dyDescent="0.2">
      <c r="A3" s="1723"/>
      <c r="B3" s="1724"/>
      <c r="C3" s="1656"/>
      <c r="D3" s="1657"/>
      <c r="E3" s="1657"/>
      <c r="F3" s="1657"/>
      <c r="G3" s="1657"/>
      <c r="H3" s="1657"/>
      <c r="I3" s="1657"/>
      <c r="J3" s="1657"/>
      <c r="K3" s="1657"/>
      <c r="L3" s="1657"/>
      <c r="M3" s="1657"/>
      <c r="N3" s="1657"/>
      <c r="O3" s="1657"/>
      <c r="P3" s="1657"/>
      <c r="Q3" s="1657"/>
      <c r="R3" s="1657"/>
      <c r="S3" s="1657"/>
      <c r="T3" s="1657"/>
      <c r="U3" s="1657"/>
      <c r="V3" s="1657"/>
      <c r="W3" s="1658"/>
    </row>
    <row r="4" spans="1:23" ht="1.5" customHeight="1" x14ac:dyDescent="0.2">
      <c r="A4" s="1725"/>
      <c r="B4" s="1726"/>
      <c r="C4" s="1659"/>
      <c r="D4" s="1660"/>
      <c r="E4" s="1660"/>
      <c r="F4" s="1660"/>
      <c r="G4" s="1660"/>
      <c r="H4" s="1660"/>
      <c r="I4" s="1660"/>
      <c r="J4" s="1660"/>
      <c r="K4" s="1660"/>
      <c r="L4" s="1660"/>
      <c r="M4" s="1660"/>
      <c r="N4" s="1660"/>
      <c r="O4" s="1660"/>
      <c r="P4" s="1660"/>
      <c r="Q4" s="1660"/>
      <c r="R4" s="1660"/>
      <c r="S4" s="1660"/>
      <c r="T4" s="1660"/>
      <c r="U4" s="1660"/>
      <c r="V4" s="1660"/>
      <c r="W4" s="1661"/>
    </row>
    <row r="5" spans="1:23" x14ac:dyDescent="0.2">
      <c r="A5" s="1852" t="s">
        <v>1012</v>
      </c>
      <c r="B5" s="1853"/>
      <c r="C5" s="1853"/>
      <c r="D5" s="1854"/>
      <c r="E5" s="1855" t="s">
        <v>1065</v>
      </c>
      <c r="F5" s="1856"/>
      <c r="G5" s="1856"/>
      <c r="H5" s="1856"/>
      <c r="I5" s="1856"/>
      <c r="J5" s="1856"/>
      <c r="K5" s="1857"/>
      <c r="L5" s="1855" t="s">
        <v>1064</v>
      </c>
      <c r="M5" s="1856"/>
      <c r="N5" s="1856"/>
      <c r="O5" s="1856"/>
      <c r="P5" s="1856"/>
      <c r="Q5" s="1856"/>
      <c r="R5" s="1856"/>
      <c r="S5" s="1856"/>
      <c r="T5" s="1856"/>
      <c r="U5" s="1856"/>
      <c r="V5" s="1856"/>
      <c r="W5" s="1857"/>
    </row>
    <row r="6" spans="1:23" ht="14.25" customHeight="1" x14ac:dyDescent="0.2">
      <c r="A6" s="1838" t="s">
        <v>110</v>
      </c>
      <c r="B6" s="1838"/>
      <c r="C6" s="1838"/>
      <c r="D6" s="1838"/>
      <c r="E6" s="1838"/>
      <c r="F6" s="1838"/>
      <c r="G6" s="1838"/>
      <c r="H6" s="1838"/>
      <c r="I6" s="1838"/>
      <c r="J6" s="1838"/>
      <c r="K6" s="1838"/>
      <c r="L6" s="1838"/>
      <c r="M6" s="1838"/>
      <c r="N6" s="1838"/>
      <c r="O6" s="1838"/>
      <c r="P6" s="1838"/>
      <c r="Q6" s="1838"/>
      <c r="R6" s="1838"/>
      <c r="S6" s="1838"/>
      <c r="T6" s="1838"/>
      <c r="U6" s="1838"/>
      <c r="V6" s="1838"/>
      <c r="W6" s="1838"/>
    </row>
    <row r="7" spans="1:23" ht="8.25" customHeight="1" thickBot="1" x14ac:dyDescent="0.25">
      <c r="A7" s="1839"/>
      <c r="B7" s="1839"/>
      <c r="C7" s="1839"/>
      <c r="D7" s="1839"/>
      <c r="E7" s="1839"/>
      <c r="F7" s="1839"/>
      <c r="G7" s="1839"/>
      <c r="H7" s="1839"/>
      <c r="I7" s="1839"/>
      <c r="J7" s="1839"/>
      <c r="K7" s="1839"/>
      <c r="L7" s="1839"/>
      <c r="M7" s="1839"/>
      <c r="N7" s="1839"/>
      <c r="O7" s="1839"/>
      <c r="P7" s="1839"/>
      <c r="Q7" s="1839"/>
      <c r="R7" s="1839"/>
      <c r="S7" s="1839"/>
      <c r="T7" s="1839"/>
      <c r="U7" s="1839"/>
      <c r="V7" s="1839"/>
      <c r="W7" s="1839"/>
    </row>
    <row r="8" spans="1:23" ht="11.25" customHeight="1" x14ac:dyDescent="0.25">
      <c r="A8" s="1831"/>
      <c r="B8" s="1831"/>
      <c r="C8" s="322"/>
      <c r="D8" s="322"/>
      <c r="E8" s="322"/>
      <c r="F8" s="321"/>
      <c r="G8" s="321"/>
      <c r="H8" s="321"/>
      <c r="I8" s="321"/>
      <c r="J8" s="321"/>
      <c r="K8" s="321"/>
      <c r="L8" s="321"/>
      <c r="M8" s="321"/>
      <c r="N8" s="321"/>
      <c r="O8" s="321"/>
      <c r="P8" s="321"/>
      <c r="Q8" s="321"/>
      <c r="R8" s="321"/>
      <c r="S8" s="321"/>
      <c r="T8" s="1832"/>
      <c r="U8" s="1833"/>
      <c r="V8" s="886"/>
      <c r="W8" s="320"/>
    </row>
    <row r="9" spans="1:23" ht="24" customHeight="1" x14ac:dyDescent="0.2">
      <c r="A9" s="1675" t="s">
        <v>0</v>
      </c>
      <c r="B9" s="1834" t="s">
        <v>76</v>
      </c>
      <c r="C9" s="1835"/>
      <c r="D9" s="1602" t="s">
        <v>77</v>
      </c>
      <c r="E9" s="1602" t="s">
        <v>3059</v>
      </c>
      <c r="F9" s="1602" t="s">
        <v>80</v>
      </c>
      <c r="G9" s="1602" t="s">
        <v>81</v>
      </c>
      <c r="H9" s="1602" t="s">
        <v>1063</v>
      </c>
      <c r="I9" s="1602" t="s">
        <v>55</v>
      </c>
      <c r="J9" s="1602" t="s">
        <v>83</v>
      </c>
      <c r="K9" s="1602" t="s">
        <v>84</v>
      </c>
      <c r="L9" s="1602" t="s">
        <v>52</v>
      </c>
      <c r="M9" s="1602" t="s">
        <v>3060</v>
      </c>
      <c r="N9" s="1602" t="s">
        <v>50</v>
      </c>
      <c r="O9" s="1602" t="s">
        <v>1658</v>
      </c>
      <c r="P9" s="1602" t="s">
        <v>86</v>
      </c>
      <c r="Q9" s="1602" t="s">
        <v>87</v>
      </c>
      <c r="R9" s="1602" t="s">
        <v>2838</v>
      </c>
      <c r="S9" s="1602" t="s">
        <v>45</v>
      </c>
      <c r="T9" s="1607" t="s">
        <v>91</v>
      </c>
      <c r="U9" s="1608"/>
      <c r="V9" s="1677" t="s">
        <v>3061</v>
      </c>
      <c r="W9" s="1602" t="s">
        <v>3062</v>
      </c>
    </row>
    <row r="10" spans="1:23" ht="35.25" customHeight="1" x14ac:dyDescent="0.2">
      <c r="A10" s="1676"/>
      <c r="B10" s="1836"/>
      <c r="C10" s="1837"/>
      <c r="D10" s="1603"/>
      <c r="E10" s="1603"/>
      <c r="F10" s="1603"/>
      <c r="G10" s="1603"/>
      <c r="H10" s="1603"/>
      <c r="I10" s="1603"/>
      <c r="J10" s="1603"/>
      <c r="K10" s="1603"/>
      <c r="L10" s="1603"/>
      <c r="M10" s="1603"/>
      <c r="N10" s="1603"/>
      <c r="O10" s="1603"/>
      <c r="P10" s="1603"/>
      <c r="Q10" s="1603"/>
      <c r="R10" s="1603"/>
      <c r="S10" s="1603"/>
      <c r="T10" s="1537" t="s">
        <v>93</v>
      </c>
      <c r="U10" s="1537" t="s">
        <v>94</v>
      </c>
      <c r="V10" s="1603"/>
      <c r="W10" s="1603"/>
    </row>
    <row r="11" spans="1:23" x14ac:dyDescent="0.2">
      <c r="A11" s="884"/>
      <c r="B11" s="1644"/>
      <c r="C11" s="1645"/>
      <c r="D11" s="884"/>
      <c r="E11" s="884"/>
      <c r="F11" s="884"/>
      <c r="G11" s="884"/>
      <c r="H11" s="884"/>
      <c r="I11" s="884"/>
      <c r="J11" s="884"/>
      <c r="K11" s="884"/>
      <c r="L11" s="884"/>
      <c r="M11" s="884"/>
      <c r="N11" s="884"/>
      <c r="O11" s="884"/>
      <c r="P11" s="884"/>
      <c r="Q11" s="884"/>
      <c r="R11" s="884"/>
      <c r="S11" s="884"/>
      <c r="T11" s="884"/>
      <c r="U11" s="884"/>
      <c r="V11" s="884"/>
      <c r="W11" s="101"/>
    </row>
    <row r="12" spans="1:23" ht="72.75" customHeight="1" x14ac:dyDescent="0.2">
      <c r="A12" s="1544">
        <v>1</v>
      </c>
      <c r="B12" s="1873" t="s">
        <v>3063</v>
      </c>
      <c r="C12" s="1874"/>
      <c r="D12" s="1550" t="s">
        <v>3064</v>
      </c>
      <c r="E12" s="1551" t="s">
        <v>3065</v>
      </c>
      <c r="F12" s="1551" t="s">
        <v>3066</v>
      </c>
      <c r="G12" s="287" t="s">
        <v>3067</v>
      </c>
      <c r="H12" s="287"/>
      <c r="I12" s="287">
        <v>1</v>
      </c>
      <c r="J12" s="1552">
        <v>43983</v>
      </c>
      <c r="K12" s="1552">
        <v>44195</v>
      </c>
      <c r="L12" s="271">
        <f>(K12-J12)/7</f>
        <v>30.285714285714285</v>
      </c>
      <c r="M12" s="1553"/>
      <c r="N12" s="1554">
        <f>(M12-J12)/7-L12</f>
        <v>-6313.5714285714294</v>
      </c>
      <c r="O12" s="1555" t="str">
        <f ca="1">IF((K12-TODAY())/7&gt;=L12/4,"En tiempo","Alerta")</f>
        <v>Alerta</v>
      </c>
      <c r="P12" s="1556"/>
      <c r="Q12" s="1557">
        <f>P12/I12</f>
        <v>0</v>
      </c>
      <c r="R12" s="1558"/>
      <c r="S12" s="1559" t="str">
        <f>IF(R12&lt;=K12,"Cumple","Incumple")</f>
        <v>Cumple</v>
      </c>
      <c r="T12" s="1560"/>
      <c r="U12" s="1560"/>
      <c r="V12" s="1561" t="s">
        <v>3068</v>
      </c>
      <c r="W12" s="1561" t="s">
        <v>3069</v>
      </c>
    </row>
    <row r="13" spans="1:23" ht="108" customHeight="1" x14ac:dyDescent="0.2">
      <c r="A13" s="1544">
        <v>2</v>
      </c>
      <c r="B13" s="2532" t="s">
        <v>3070</v>
      </c>
      <c r="C13" s="2533"/>
      <c r="D13" s="1550" t="s">
        <v>3064</v>
      </c>
      <c r="E13" s="1551" t="s">
        <v>3071</v>
      </c>
      <c r="F13" s="287" t="s">
        <v>3072</v>
      </c>
      <c r="G13" s="287" t="s">
        <v>3067</v>
      </c>
      <c r="H13" s="287"/>
      <c r="I13" s="287">
        <v>1</v>
      </c>
      <c r="J13" s="1552">
        <v>43983</v>
      </c>
      <c r="K13" s="1552">
        <v>44195</v>
      </c>
      <c r="L13" s="271">
        <f t="shared" ref="L13:L19" si="0">(K13-J13)/7</f>
        <v>30.285714285714285</v>
      </c>
      <c r="M13" s="1554"/>
      <c r="N13" s="1554">
        <f t="shared" ref="N13:N19" si="1">(M13-J13)/7-L13</f>
        <v>-6313.5714285714294</v>
      </c>
      <c r="O13" s="1555" t="str">
        <f t="shared" ref="O13:O19" ca="1" si="2">IF((K13-TODAY())/7&gt;=L13/4,"En tiempo","Alerta")</f>
        <v>Alerta</v>
      </c>
      <c r="P13" s="1556"/>
      <c r="Q13" s="1557">
        <f t="shared" ref="Q13:Q19" si="3">P13/I13</f>
        <v>0</v>
      </c>
      <c r="R13" s="1562"/>
      <c r="S13" s="1559" t="str">
        <f t="shared" ref="S13:S19" si="4">IF(R13&lt;=K13,"Cumple","Incumple")</f>
        <v>Cumple</v>
      </c>
      <c r="T13" s="1560"/>
      <c r="U13" s="1560"/>
      <c r="V13" s="259" t="s">
        <v>3073</v>
      </c>
      <c r="W13" s="1561" t="s">
        <v>3074</v>
      </c>
    </row>
    <row r="14" spans="1:23" ht="136.5" customHeight="1" x14ac:dyDescent="0.2">
      <c r="A14" s="1544">
        <v>3</v>
      </c>
      <c r="B14" s="1873" t="s">
        <v>3075</v>
      </c>
      <c r="C14" s="1874"/>
      <c r="D14" s="1550" t="s">
        <v>3064</v>
      </c>
      <c r="E14" s="1551" t="s">
        <v>3076</v>
      </c>
      <c r="F14" s="287" t="s">
        <v>3077</v>
      </c>
      <c r="G14" s="287" t="s">
        <v>3067</v>
      </c>
      <c r="H14" s="287"/>
      <c r="I14" s="287">
        <v>1</v>
      </c>
      <c r="J14" s="1552">
        <v>43983</v>
      </c>
      <c r="K14" s="1552">
        <v>44195</v>
      </c>
      <c r="L14" s="271">
        <f t="shared" si="0"/>
        <v>30.285714285714285</v>
      </c>
      <c r="M14" s="1554"/>
      <c r="N14" s="1554">
        <f t="shared" si="1"/>
        <v>-6313.5714285714294</v>
      </c>
      <c r="O14" s="1555" t="str">
        <f t="shared" ca="1" si="2"/>
        <v>Alerta</v>
      </c>
      <c r="P14" s="1556"/>
      <c r="Q14" s="1557">
        <f t="shared" si="3"/>
        <v>0</v>
      </c>
      <c r="R14" s="1562"/>
      <c r="S14" s="1559" t="str">
        <f t="shared" si="4"/>
        <v>Cumple</v>
      </c>
      <c r="T14" s="1560"/>
      <c r="U14" s="1560"/>
      <c r="V14" s="259" t="s">
        <v>3078</v>
      </c>
      <c r="W14" s="1561" t="s">
        <v>3079</v>
      </c>
    </row>
    <row r="15" spans="1:23" ht="90" customHeight="1" x14ac:dyDescent="0.2">
      <c r="A15" s="1544"/>
      <c r="B15" s="1873" t="s">
        <v>3080</v>
      </c>
      <c r="C15" s="1874"/>
      <c r="D15" s="1550" t="s">
        <v>3064</v>
      </c>
      <c r="E15" s="1550" t="s">
        <v>3064</v>
      </c>
      <c r="F15" s="1550" t="s">
        <v>3064</v>
      </c>
      <c r="G15" s="287" t="s">
        <v>3067</v>
      </c>
      <c r="H15" s="1543"/>
      <c r="I15" s="287">
        <v>1</v>
      </c>
      <c r="J15" s="1552">
        <v>43983</v>
      </c>
      <c r="K15" s="1552">
        <v>44195</v>
      </c>
      <c r="L15" s="271">
        <f t="shared" si="0"/>
        <v>30.285714285714285</v>
      </c>
      <c r="M15" s="1563"/>
      <c r="N15" s="1554">
        <f t="shared" si="1"/>
        <v>-6313.5714285714294</v>
      </c>
      <c r="O15" s="1555" t="str">
        <f t="shared" ca="1" si="2"/>
        <v>Alerta</v>
      </c>
      <c r="P15" s="1546"/>
      <c r="Q15" s="1557">
        <f t="shared" si="3"/>
        <v>0</v>
      </c>
      <c r="R15" s="1549"/>
      <c r="S15" s="1559" t="str">
        <f t="shared" si="4"/>
        <v>Cumple</v>
      </c>
      <c r="T15" s="1541"/>
      <c r="U15" s="1541"/>
      <c r="V15" s="1545"/>
      <c r="W15" s="1545" t="s">
        <v>3081</v>
      </c>
    </row>
    <row r="16" spans="1:23" ht="64.5" customHeight="1" x14ac:dyDescent="0.2">
      <c r="A16" s="1544"/>
      <c r="B16" s="1873" t="s">
        <v>3082</v>
      </c>
      <c r="C16" s="1874"/>
      <c r="D16" s="1550" t="s">
        <v>3064</v>
      </c>
      <c r="E16" s="1550" t="s">
        <v>3064</v>
      </c>
      <c r="F16" s="1550" t="s">
        <v>3064</v>
      </c>
      <c r="G16" s="287" t="s">
        <v>3067</v>
      </c>
      <c r="H16" s="1543"/>
      <c r="I16" s="287">
        <v>1</v>
      </c>
      <c r="J16" s="1552">
        <v>43983</v>
      </c>
      <c r="K16" s="1552">
        <v>44195</v>
      </c>
      <c r="L16" s="271">
        <f t="shared" si="0"/>
        <v>30.285714285714285</v>
      </c>
      <c r="M16" s="1563"/>
      <c r="N16" s="1554">
        <f t="shared" si="1"/>
        <v>-6313.5714285714294</v>
      </c>
      <c r="O16" s="1555" t="str">
        <f t="shared" ca="1" si="2"/>
        <v>Alerta</v>
      </c>
      <c r="P16" s="1546"/>
      <c r="Q16" s="1557">
        <f t="shared" si="3"/>
        <v>0</v>
      </c>
      <c r="R16" s="1549"/>
      <c r="S16" s="1559" t="str">
        <f t="shared" si="4"/>
        <v>Cumple</v>
      </c>
      <c r="T16" s="1541"/>
      <c r="U16" s="1541"/>
      <c r="V16" s="1545"/>
      <c r="W16" s="1545" t="s">
        <v>3081</v>
      </c>
    </row>
    <row r="17" spans="1:23" ht="195.75" customHeight="1" x14ac:dyDescent="0.2">
      <c r="A17" s="1544">
        <v>5</v>
      </c>
      <c r="B17" s="1873" t="s">
        <v>3083</v>
      </c>
      <c r="C17" s="1874" t="s">
        <v>3083</v>
      </c>
      <c r="D17" s="1550" t="s">
        <v>3064</v>
      </c>
      <c r="E17" s="287" t="s">
        <v>3084</v>
      </c>
      <c r="F17" s="226" t="s">
        <v>3085</v>
      </c>
      <c r="G17" s="1544" t="s">
        <v>3067</v>
      </c>
      <c r="H17" s="1544"/>
      <c r="I17" s="287">
        <v>1</v>
      </c>
      <c r="J17" s="1552">
        <v>43983</v>
      </c>
      <c r="K17" s="1552">
        <v>44195</v>
      </c>
      <c r="L17" s="271">
        <f t="shared" si="0"/>
        <v>30.285714285714285</v>
      </c>
      <c r="M17" s="1554"/>
      <c r="N17" s="1554">
        <f t="shared" si="1"/>
        <v>-6313.5714285714294</v>
      </c>
      <c r="O17" s="1555" t="str">
        <f t="shared" ca="1" si="2"/>
        <v>Alerta</v>
      </c>
      <c r="P17" s="336"/>
      <c r="Q17" s="1557">
        <f t="shared" si="3"/>
        <v>0</v>
      </c>
      <c r="R17" s="335"/>
      <c r="S17" s="1559" t="str">
        <f t="shared" si="4"/>
        <v>Cumple</v>
      </c>
      <c r="T17" s="1539"/>
      <c r="U17" s="1539"/>
      <c r="V17" s="259" t="s">
        <v>3086</v>
      </c>
      <c r="W17" s="1564" t="s">
        <v>3087</v>
      </c>
    </row>
    <row r="18" spans="1:23" ht="141.75" customHeight="1" x14ac:dyDescent="0.2">
      <c r="A18" s="1544">
        <v>6</v>
      </c>
      <c r="B18" s="1873" t="s">
        <v>3088</v>
      </c>
      <c r="C18" s="1874" t="s">
        <v>3089</v>
      </c>
      <c r="D18" s="1550" t="s">
        <v>3064</v>
      </c>
      <c r="E18" s="287" t="s">
        <v>3090</v>
      </c>
      <c r="F18" s="287" t="s">
        <v>3091</v>
      </c>
      <c r="G18" s="287" t="s">
        <v>3067</v>
      </c>
      <c r="H18" s="1544"/>
      <c r="I18" s="287">
        <v>1</v>
      </c>
      <c r="J18" s="1552">
        <v>43983</v>
      </c>
      <c r="K18" s="1552">
        <v>44195</v>
      </c>
      <c r="L18" s="271">
        <f t="shared" si="0"/>
        <v>30.285714285714285</v>
      </c>
      <c r="M18" s="1554"/>
      <c r="N18" s="1554">
        <f t="shared" si="1"/>
        <v>-6313.5714285714294</v>
      </c>
      <c r="O18" s="1555" t="str">
        <f t="shared" ca="1" si="2"/>
        <v>Alerta</v>
      </c>
      <c r="P18" s="336"/>
      <c r="Q18" s="1557">
        <f t="shared" si="3"/>
        <v>0</v>
      </c>
      <c r="R18" s="335"/>
      <c r="S18" s="1559" t="str">
        <f t="shared" si="4"/>
        <v>Cumple</v>
      </c>
      <c r="T18" s="1539"/>
      <c r="U18" s="1539"/>
      <c r="V18" s="259" t="s">
        <v>3092</v>
      </c>
      <c r="W18" s="1564" t="s">
        <v>3093</v>
      </c>
    </row>
    <row r="19" spans="1:23" ht="54.75" customHeight="1" x14ac:dyDescent="0.2">
      <c r="A19" s="1544">
        <v>7</v>
      </c>
      <c r="B19" s="1873" t="s">
        <v>3094</v>
      </c>
      <c r="C19" s="1874"/>
      <c r="D19" s="1550" t="s">
        <v>3064</v>
      </c>
      <c r="E19" s="1550" t="s">
        <v>3064</v>
      </c>
      <c r="F19" s="1550" t="s">
        <v>3064</v>
      </c>
      <c r="G19" s="287" t="s">
        <v>3067</v>
      </c>
      <c r="H19" s="1544">
        <v>1</v>
      </c>
      <c r="I19" s="287">
        <v>1</v>
      </c>
      <c r="J19" s="1552">
        <v>43983</v>
      </c>
      <c r="K19" s="1552">
        <v>44195</v>
      </c>
      <c r="L19" s="271">
        <f t="shared" si="0"/>
        <v>30.285714285714285</v>
      </c>
      <c r="M19" s="1554"/>
      <c r="N19" s="1554">
        <f t="shared" si="1"/>
        <v>-6313.5714285714294</v>
      </c>
      <c r="O19" s="1555" t="str">
        <f t="shared" ca="1" si="2"/>
        <v>Alerta</v>
      </c>
      <c r="P19" s="336"/>
      <c r="Q19" s="1557">
        <f t="shared" si="3"/>
        <v>0</v>
      </c>
      <c r="R19" s="335"/>
      <c r="S19" s="1559" t="str">
        <f t="shared" si="4"/>
        <v>Cumple</v>
      </c>
      <c r="T19" s="360"/>
      <c r="U19" s="360"/>
      <c r="V19" s="887"/>
      <c r="W19" s="1545" t="s">
        <v>3081</v>
      </c>
    </row>
    <row r="20" spans="1:23" ht="21.75" customHeight="1" x14ac:dyDescent="0.2">
      <c r="A20" s="1548"/>
      <c r="B20" s="1548"/>
      <c r="C20" s="1548"/>
      <c r="D20" s="1548"/>
      <c r="E20" s="2528"/>
      <c r="F20" s="2528"/>
      <c r="G20" s="329"/>
      <c r="H20" s="1565" t="s">
        <v>3095</v>
      </c>
      <c r="I20" s="359">
        <f>SUM(I12:I19)</f>
        <v>8</v>
      </c>
      <c r="J20" s="329"/>
      <c r="K20" s="329"/>
      <c r="L20" s="329"/>
      <c r="M20" s="329"/>
      <c r="N20" s="2529" t="s">
        <v>3096</v>
      </c>
      <c r="O20" s="2530"/>
      <c r="P20" s="358">
        <f>SUM(P12:P19)</f>
        <v>0</v>
      </c>
      <c r="Q20" s="1566">
        <f>P20/I20</f>
        <v>0</v>
      </c>
      <c r="R20" s="1565" t="s">
        <v>45</v>
      </c>
      <c r="S20" s="1566">
        <f>(COUNTIF(S12:S19,"Cumple")*100%)/COUNTA(S12:S19)</f>
        <v>1</v>
      </c>
      <c r="W20" s="520"/>
    </row>
    <row r="21" spans="1:23" x14ac:dyDescent="0.2">
      <c r="A21" s="354"/>
      <c r="B21" s="354"/>
      <c r="C21" s="354"/>
      <c r="D21" s="354"/>
      <c r="E21" s="1748"/>
      <c r="F21" s="1748"/>
      <c r="G21" s="240"/>
      <c r="H21" s="240"/>
      <c r="R21" s="357"/>
    </row>
    <row r="22" spans="1:23" x14ac:dyDescent="0.2">
      <c r="A22" s="354"/>
      <c r="B22" s="354"/>
      <c r="C22" s="354"/>
      <c r="D22" s="354"/>
      <c r="E22" s="1748"/>
      <c r="F22" s="1748"/>
    </row>
    <row r="23" spans="1:23" x14ac:dyDescent="0.2">
      <c r="A23" s="354"/>
      <c r="B23" s="354"/>
      <c r="C23" s="354"/>
      <c r="D23" s="354"/>
      <c r="E23" s="1748"/>
      <c r="F23" s="1748"/>
    </row>
    <row r="24" spans="1:23" x14ac:dyDescent="0.2">
      <c r="A24" s="354"/>
      <c r="B24" s="354"/>
      <c r="C24" s="354"/>
      <c r="D24" s="354"/>
      <c r="E24" s="1748"/>
      <c r="F24" s="1748"/>
    </row>
    <row r="25" spans="1:23" x14ac:dyDescent="0.2">
      <c r="A25" s="354"/>
      <c r="B25" s="354"/>
      <c r="C25" s="354"/>
      <c r="D25" s="354"/>
      <c r="E25" s="1748"/>
      <c r="F25" s="1748"/>
      <c r="R25" s="352"/>
      <c r="S25" s="1910" t="s">
        <v>1098</v>
      </c>
      <c r="T25" s="1912"/>
      <c r="U25" s="328">
        <f>+S20</f>
        <v>1</v>
      </c>
      <c r="V25" s="890"/>
    </row>
    <row r="26" spans="1:23" x14ac:dyDescent="0.2">
      <c r="A26" s="1748"/>
      <c r="B26" s="1748"/>
      <c r="C26" s="1748"/>
      <c r="D26" s="1748"/>
      <c r="E26" s="1748"/>
      <c r="F26" s="1748"/>
      <c r="R26" s="352"/>
      <c r="S26" s="1910" t="s">
        <v>1097</v>
      </c>
      <c r="T26" s="1912"/>
      <c r="U26" s="324" t="str">
        <f>+H20</f>
        <v>Total</v>
      </c>
      <c r="V26" s="891"/>
    </row>
    <row r="27" spans="1:23" x14ac:dyDescent="0.2">
      <c r="A27" s="1748"/>
      <c r="B27" s="1748"/>
      <c r="C27" s="1748"/>
      <c r="D27" s="1748"/>
      <c r="E27" s="1748"/>
      <c r="F27" s="1748"/>
      <c r="R27" s="1540"/>
      <c r="S27" s="1910" t="s">
        <v>1068</v>
      </c>
      <c r="T27" s="1912"/>
      <c r="U27" s="324">
        <f>I20</f>
        <v>8</v>
      </c>
      <c r="V27" s="891"/>
    </row>
    <row r="28" spans="1:23" x14ac:dyDescent="0.2">
      <c r="R28" s="348" t="s">
        <v>1067</v>
      </c>
      <c r="S28" s="347" t="s">
        <v>154</v>
      </c>
      <c r="T28" s="347"/>
      <c r="U28" s="323" t="e">
        <f>IF(S19=0,0,+S19/L19)</f>
        <v>#VALUE!</v>
      </c>
      <c r="V28" s="892"/>
    </row>
    <row r="29" spans="1:23" x14ac:dyDescent="0.2">
      <c r="R29" s="348" t="s">
        <v>1066</v>
      </c>
      <c r="S29" s="347" t="s">
        <v>153</v>
      </c>
      <c r="T29" s="347"/>
      <c r="U29" s="323">
        <f>IF(I20=0,0,+P20/I20)</f>
        <v>0</v>
      </c>
      <c r="V29" s="892"/>
    </row>
  </sheetData>
  <autoFilter ref="Q1:Q29"/>
  <mergeCells count="54">
    <mergeCell ref="A6:W7"/>
    <mergeCell ref="A1:B4"/>
    <mergeCell ref="C1:W4"/>
    <mergeCell ref="A5:D5"/>
    <mergeCell ref="E5:K5"/>
    <mergeCell ref="L5:W5"/>
    <mergeCell ref="A8:B8"/>
    <mergeCell ref="T8:U8"/>
    <mergeCell ref="A9:A10"/>
    <mergeCell ref="B9:C10"/>
    <mergeCell ref="D9:D10"/>
    <mergeCell ref="E9:E10"/>
    <mergeCell ref="F9:F10"/>
    <mergeCell ref="G9:G10"/>
    <mergeCell ref="H9:H10"/>
    <mergeCell ref="I9:I10"/>
    <mergeCell ref="B15:C15"/>
    <mergeCell ref="P9:P10"/>
    <mergeCell ref="Q9:Q10"/>
    <mergeCell ref="R9:R10"/>
    <mergeCell ref="S9:S10"/>
    <mergeCell ref="J9:J10"/>
    <mergeCell ref="K9:K10"/>
    <mergeCell ref="L9:L10"/>
    <mergeCell ref="M9:M10"/>
    <mergeCell ref="N9:N10"/>
    <mergeCell ref="O9:O10"/>
    <mergeCell ref="W9:W10"/>
    <mergeCell ref="B11:C11"/>
    <mergeCell ref="B12:C12"/>
    <mergeCell ref="B13:C13"/>
    <mergeCell ref="B14:C14"/>
    <mergeCell ref="T9:U9"/>
    <mergeCell ref="V9:V10"/>
    <mergeCell ref="S25:T25"/>
    <mergeCell ref="B16:C16"/>
    <mergeCell ref="B17:C17"/>
    <mergeCell ref="B18:C18"/>
    <mergeCell ref="B19:C19"/>
    <mergeCell ref="E20:F20"/>
    <mergeCell ref="N20:O20"/>
    <mergeCell ref="E21:F21"/>
    <mergeCell ref="E22:F22"/>
    <mergeCell ref="E23:F23"/>
    <mergeCell ref="E24:F24"/>
    <mergeCell ref="E25:F25"/>
    <mergeCell ref="A26:B26"/>
    <mergeCell ref="C26:D26"/>
    <mergeCell ref="E26:F26"/>
    <mergeCell ref="S26:T26"/>
    <mergeCell ref="A27:B27"/>
    <mergeCell ref="C27:D27"/>
    <mergeCell ref="E27:F27"/>
    <mergeCell ref="S27:T27"/>
  </mergeCells>
  <conditionalFormatting sqref="U28:V29">
    <cfRule type="cellIs" dxfId="226" priority="17" stopIfTrue="1" operator="between">
      <formula>0.9</formula>
      <formula>1</formula>
    </cfRule>
    <cfRule type="cellIs" dxfId="225" priority="18" stopIfTrue="1" operator="between">
      <formula>0.5</formula>
      <formula>0.89</formula>
    </cfRule>
    <cfRule type="cellIs" dxfId="224" priority="19" stopIfTrue="1" operator="between">
      <formula>0.2</formula>
      <formula>0.49</formula>
    </cfRule>
    <cfRule type="cellIs" dxfId="223" priority="20" stopIfTrue="1" operator="between">
      <formula>0</formula>
      <formula>0.19</formula>
    </cfRule>
  </conditionalFormatting>
  <conditionalFormatting sqref="O12:O19">
    <cfRule type="containsText" dxfId="222" priority="15" operator="containsText" text="Alerta">
      <formula>NOT(ISERROR(SEARCH("Alerta",O12)))</formula>
    </cfRule>
    <cfRule type="containsText" dxfId="221" priority="16" operator="containsText" text="En tiempo">
      <formula>NOT(ISERROR(SEARCH("En tiempo",O12)))</formula>
    </cfRule>
  </conditionalFormatting>
  <conditionalFormatting sqref="Q12:Q19">
    <cfRule type="cellIs" dxfId="220" priority="14" operator="between">
      <formula>1</formula>
      <formula>0.9</formula>
    </cfRule>
  </conditionalFormatting>
  <conditionalFormatting sqref="Q12:Q19">
    <cfRule type="cellIs" dxfId="219" priority="11" operator="between">
      <formula>0.19</formula>
      <formula>0</formula>
    </cfRule>
    <cfRule type="cellIs" dxfId="218" priority="12" operator="between">
      <formula>0.49</formula>
      <formula>0.2</formula>
    </cfRule>
    <cfRule type="cellIs" dxfId="217" priority="13" operator="between">
      <formula>0.89</formula>
      <formula>0.5</formula>
    </cfRule>
  </conditionalFormatting>
  <conditionalFormatting sqref="S12:S19">
    <cfRule type="containsText" dxfId="216" priority="9" operator="containsText" text="Incumple">
      <formula>NOT(ISERROR(SEARCH("Incumple",S12)))</formula>
    </cfRule>
    <cfRule type="containsText" dxfId="215" priority="10" operator="containsText" text="Cumple">
      <formula>NOT(ISERROR(SEARCH("Cumple",S12)))</formula>
    </cfRule>
  </conditionalFormatting>
  <conditionalFormatting sqref="Q20">
    <cfRule type="cellIs" dxfId="214" priority="8" operator="between">
      <formula>1</formula>
      <formula>0.9</formula>
    </cfRule>
  </conditionalFormatting>
  <conditionalFormatting sqref="Q20">
    <cfRule type="cellIs" dxfId="213" priority="5" operator="between">
      <formula>0.19</formula>
      <formula>0</formula>
    </cfRule>
    <cfRule type="cellIs" dxfId="212" priority="6" operator="between">
      <formula>0.49</formula>
      <formula>0.2</formula>
    </cfRule>
    <cfRule type="cellIs" dxfId="211" priority="7" operator="between">
      <formula>0.89</formula>
      <formula>0.5</formula>
    </cfRule>
  </conditionalFormatting>
  <conditionalFormatting sqref="S20">
    <cfRule type="cellIs" dxfId="210" priority="4" operator="between">
      <formula>1</formula>
      <formula>0.9</formula>
    </cfRule>
  </conditionalFormatting>
  <conditionalFormatting sqref="S20">
    <cfRule type="cellIs" dxfId="209" priority="1" operator="between">
      <formula>0.19</formula>
      <formula>0</formula>
    </cfRule>
    <cfRule type="cellIs" dxfId="208" priority="2" operator="between">
      <formula>0.49</formula>
      <formula>0.2</formula>
    </cfRule>
    <cfRule type="cellIs" dxfId="207" priority="3" operator="between">
      <formula>0.89</formula>
      <formula>0.5</formula>
    </cfRule>
  </conditionalFormatting>
  <pageMargins left="0.7" right="0.7" top="0.75" bottom="0.75" header="0.3" footer="0.3"/>
  <pageSetup paperSize="12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rgb="FF00B050"/>
  </sheetPr>
  <dimension ref="A1:U37"/>
  <sheetViews>
    <sheetView topLeftCell="C1" zoomScale="80" zoomScaleNormal="80" workbookViewId="0">
      <selection activeCell="C1" sqref="C1:U4"/>
    </sheetView>
  </sheetViews>
  <sheetFormatPr baseColWidth="10" defaultColWidth="11.42578125" defaultRowHeight="12.75" x14ac:dyDescent="0.2"/>
  <cols>
    <col min="1" max="1" width="11.42578125" style="212"/>
    <col min="2" max="2" width="17.42578125" style="212" customWidth="1"/>
    <col min="3" max="3" width="19" style="212" customWidth="1"/>
    <col min="4" max="4" width="24.7109375" style="212" customWidth="1"/>
    <col min="5" max="5" width="21.85546875" style="212" customWidth="1"/>
    <col min="6" max="6" width="0" style="212" hidden="1" customWidth="1"/>
    <col min="7" max="7" width="11.42578125" style="212"/>
    <col min="8" max="8" width="15.7109375" style="212" customWidth="1"/>
    <col min="9" max="9" width="11.42578125" style="212"/>
    <col min="10" max="10" width="13.7109375" style="212" customWidth="1"/>
    <col min="11" max="11" width="11.42578125" style="212"/>
    <col min="12" max="12" width="16.42578125" style="212" customWidth="1"/>
    <col min="13" max="13" width="11.42578125" style="212"/>
    <col min="14" max="14" width="12" style="212" bestFit="1" customWidth="1"/>
    <col min="15" max="18" width="11.42578125" style="212"/>
    <col min="19" max="19" width="25" style="212" customWidth="1"/>
    <col min="20" max="20" width="11.42578125" style="212"/>
    <col min="21" max="21" width="42.140625" style="212" customWidth="1"/>
    <col min="22" max="16384" width="11.42578125" style="212"/>
  </cols>
  <sheetData>
    <row r="1" spans="1:21" x14ac:dyDescent="0.2">
      <c r="A1" s="1714"/>
      <c r="B1" s="1714"/>
      <c r="C1" s="1653" t="s">
        <v>2100</v>
      </c>
      <c r="D1" s="1654"/>
      <c r="E1" s="1654"/>
      <c r="F1" s="1654"/>
      <c r="G1" s="1654"/>
      <c r="H1" s="1654"/>
      <c r="I1" s="1654"/>
      <c r="J1" s="1654"/>
      <c r="K1" s="1654"/>
      <c r="L1" s="1654"/>
      <c r="M1" s="1654"/>
      <c r="N1" s="1654"/>
      <c r="O1" s="1654"/>
      <c r="P1" s="1654"/>
      <c r="Q1" s="1654"/>
      <c r="R1" s="1654"/>
      <c r="S1" s="1654"/>
      <c r="T1" s="1654"/>
      <c r="U1" s="1655"/>
    </row>
    <row r="2" spans="1:21" x14ac:dyDescent="0.2">
      <c r="A2" s="1714"/>
      <c r="B2" s="1714"/>
      <c r="C2" s="1656"/>
      <c r="D2" s="1657"/>
      <c r="E2" s="1657"/>
      <c r="F2" s="1657"/>
      <c r="G2" s="1657"/>
      <c r="H2" s="1657"/>
      <c r="I2" s="1657"/>
      <c r="J2" s="1657"/>
      <c r="K2" s="1657"/>
      <c r="L2" s="1657"/>
      <c r="M2" s="1657"/>
      <c r="N2" s="1657"/>
      <c r="O2" s="1657"/>
      <c r="P2" s="1657"/>
      <c r="Q2" s="1657"/>
      <c r="R2" s="1657"/>
      <c r="S2" s="1657"/>
      <c r="T2" s="1657"/>
      <c r="U2" s="1658"/>
    </row>
    <row r="3" spans="1:21" x14ac:dyDescent="0.2">
      <c r="A3" s="1714"/>
      <c r="B3" s="1714"/>
      <c r="C3" s="1656"/>
      <c r="D3" s="1657"/>
      <c r="E3" s="1657"/>
      <c r="F3" s="1657"/>
      <c r="G3" s="1657"/>
      <c r="H3" s="1657"/>
      <c r="I3" s="1657"/>
      <c r="J3" s="1657"/>
      <c r="K3" s="1657"/>
      <c r="L3" s="1657"/>
      <c r="M3" s="1657"/>
      <c r="N3" s="1657"/>
      <c r="O3" s="1657"/>
      <c r="P3" s="1657"/>
      <c r="Q3" s="1657"/>
      <c r="R3" s="1657"/>
      <c r="S3" s="1657"/>
      <c r="T3" s="1657"/>
      <c r="U3" s="1658"/>
    </row>
    <row r="4" spans="1:21" x14ac:dyDescent="0.2">
      <c r="A4" s="1714"/>
      <c r="B4" s="1714"/>
      <c r="C4" s="1659"/>
      <c r="D4" s="1660"/>
      <c r="E4" s="1660"/>
      <c r="F4" s="1660"/>
      <c r="G4" s="1660"/>
      <c r="H4" s="1660"/>
      <c r="I4" s="1660"/>
      <c r="J4" s="1660"/>
      <c r="K4" s="1660"/>
      <c r="L4" s="1660"/>
      <c r="M4" s="1660"/>
      <c r="N4" s="1660"/>
      <c r="O4" s="1660"/>
      <c r="P4" s="1660"/>
      <c r="Q4" s="1660"/>
      <c r="R4" s="1660"/>
      <c r="S4" s="1660"/>
      <c r="T4" s="1660"/>
      <c r="U4" s="1661"/>
    </row>
    <row r="5" spans="1:21" ht="13.5" thickBot="1" x14ac:dyDescent="0.25">
      <c r="A5" s="1715" t="s">
        <v>72</v>
      </c>
      <c r="B5" s="1716"/>
      <c r="C5" s="1716"/>
      <c r="D5" s="1716"/>
      <c r="E5" s="1716"/>
      <c r="F5" s="1716"/>
      <c r="G5" s="1717"/>
      <c r="H5" s="1718" t="s">
        <v>73</v>
      </c>
      <c r="I5" s="1719"/>
      <c r="J5" s="1719"/>
      <c r="K5" s="1719"/>
      <c r="L5" s="1719"/>
      <c r="M5" s="1719"/>
      <c r="N5" s="1720"/>
      <c r="O5" s="1718" t="s">
        <v>74</v>
      </c>
      <c r="P5" s="1719"/>
      <c r="Q5" s="1719"/>
      <c r="R5" s="1719"/>
      <c r="S5" s="1719"/>
      <c r="T5" s="1719"/>
      <c r="U5" s="1720"/>
    </row>
    <row r="6" spans="1:21" x14ac:dyDescent="0.2">
      <c r="A6" s="1662" t="s">
        <v>110</v>
      </c>
      <c r="B6" s="1663"/>
      <c r="C6" s="1663"/>
      <c r="D6" s="1663"/>
      <c r="E6" s="1663"/>
      <c r="F6" s="1663"/>
      <c r="G6" s="1663"/>
      <c r="H6" s="1663"/>
      <c r="I6" s="1663"/>
      <c r="J6" s="1663"/>
      <c r="K6" s="1663"/>
      <c r="L6" s="1663"/>
      <c r="M6" s="1663"/>
      <c r="N6" s="1663"/>
      <c r="O6" s="1663"/>
      <c r="P6" s="1663"/>
      <c r="Q6" s="1663"/>
      <c r="R6" s="1663"/>
      <c r="S6" s="1663"/>
      <c r="T6" s="1663"/>
      <c r="U6" s="1664"/>
    </row>
    <row r="7" spans="1:21" ht="13.5" thickBot="1" x14ac:dyDescent="0.25">
      <c r="A7" s="1665"/>
      <c r="B7" s="1666"/>
      <c r="C7" s="1666"/>
      <c r="D7" s="1666"/>
      <c r="E7" s="1666"/>
      <c r="F7" s="1666"/>
      <c r="G7" s="1666"/>
      <c r="H7" s="1666"/>
      <c r="I7" s="1666"/>
      <c r="J7" s="1666"/>
      <c r="K7" s="1666"/>
      <c r="L7" s="1666"/>
      <c r="M7" s="1666"/>
      <c r="N7" s="1666"/>
      <c r="O7" s="1666"/>
      <c r="P7" s="1666"/>
      <c r="Q7" s="1666"/>
      <c r="R7" s="1666"/>
      <c r="S7" s="1666"/>
      <c r="T7" s="1666"/>
      <c r="U7" s="1667"/>
    </row>
    <row r="8" spans="1:21" ht="20.25" x14ac:dyDescent="0.2">
      <c r="A8" s="237"/>
      <c r="B8" s="236" t="s">
        <v>75</v>
      </c>
      <c r="C8" s="235"/>
      <c r="D8" s="235"/>
      <c r="E8" s="235"/>
      <c r="F8" s="235"/>
      <c r="G8" s="235"/>
      <c r="H8" s="235"/>
      <c r="I8" s="235"/>
      <c r="J8" s="235"/>
      <c r="K8" s="235"/>
      <c r="L8" s="235"/>
      <c r="M8" s="235"/>
      <c r="N8" s="235"/>
      <c r="O8" s="235"/>
      <c r="P8" s="235"/>
      <c r="Q8" s="235"/>
      <c r="R8" s="235"/>
      <c r="S8" s="234">
        <v>42649</v>
      </c>
      <c r="T8" s="233"/>
      <c r="U8" s="232"/>
    </row>
    <row r="9" spans="1:21" x14ac:dyDescent="0.2">
      <c r="A9" s="1707" t="s">
        <v>0</v>
      </c>
      <c r="B9" s="1710" t="s">
        <v>76</v>
      </c>
      <c r="C9" s="1711"/>
      <c r="D9" s="1707" t="s">
        <v>77</v>
      </c>
      <c r="E9" s="1707" t="s">
        <v>78</v>
      </c>
      <c r="F9" s="1708"/>
      <c r="G9" s="1708" t="s">
        <v>708</v>
      </c>
      <c r="H9" s="1707" t="s">
        <v>80</v>
      </c>
      <c r="I9" s="1707" t="s">
        <v>81</v>
      </c>
      <c r="J9" s="1707" t="s">
        <v>55</v>
      </c>
      <c r="K9" s="1707" t="s">
        <v>83</v>
      </c>
      <c r="L9" s="1707" t="s">
        <v>84</v>
      </c>
      <c r="M9" s="1707" t="s">
        <v>52</v>
      </c>
      <c r="N9" s="1707" t="s">
        <v>86</v>
      </c>
      <c r="O9" s="1707" t="s">
        <v>87</v>
      </c>
      <c r="P9" s="1707" t="s">
        <v>88</v>
      </c>
      <c r="Q9" s="1707" t="s">
        <v>89</v>
      </c>
      <c r="R9" s="1707" t="s">
        <v>90</v>
      </c>
      <c r="S9" s="1707" t="s">
        <v>91</v>
      </c>
      <c r="T9" s="1707"/>
      <c r="U9" s="1707" t="s">
        <v>92</v>
      </c>
    </row>
    <row r="10" spans="1:21" ht="68.25" customHeight="1" x14ac:dyDescent="0.2">
      <c r="A10" s="1707"/>
      <c r="B10" s="1712"/>
      <c r="C10" s="1713"/>
      <c r="D10" s="1707"/>
      <c r="E10" s="1707"/>
      <c r="F10" s="1709"/>
      <c r="G10" s="1709"/>
      <c r="H10" s="1707"/>
      <c r="I10" s="1707"/>
      <c r="J10" s="1707"/>
      <c r="K10" s="1707"/>
      <c r="L10" s="1707"/>
      <c r="M10" s="1707"/>
      <c r="N10" s="1707"/>
      <c r="O10" s="1707"/>
      <c r="P10" s="1707"/>
      <c r="Q10" s="1707"/>
      <c r="R10" s="1707"/>
      <c r="S10" s="231" t="s">
        <v>93</v>
      </c>
      <c r="T10" s="231" t="s">
        <v>94</v>
      </c>
      <c r="U10" s="1707"/>
    </row>
    <row r="12" spans="1:21" s="52" customFormat="1" ht="107.25" customHeight="1" x14ac:dyDescent="0.2">
      <c r="A12" s="222">
        <v>1</v>
      </c>
      <c r="B12" s="1703" t="s">
        <v>797</v>
      </c>
      <c r="C12" s="1703"/>
      <c r="D12" s="1703" t="s">
        <v>796</v>
      </c>
      <c r="E12" s="214" t="s">
        <v>795</v>
      </c>
      <c r="G12" s="220">
        <v>1</v>
      </c>
      <c r="H12" s="214" t="s">
        <v>794</v>
      </c>
      <c r="I12" s="214" t="s">
        <v>793</v>
      </c>
      <c r="J12" s="219">
        <v>1</v>
      </c>
      <c r="K12" s="218">
        <v>42125</v>
      </c>
      <c r="L12" s="218">
        <v>42369</v>
      </c>
      <c r="M12" s="51">
        <f>(+L12-K12)/7</f>
        <v>34.857142857142854</v>
      </c>
      <c r="N12" s="224">
        <v>0.7</v>
      </c>
      <c r="O12" s="216">
        <f t="shared" ref="O12:O27" si="0">IF(N12/J12&gt;1,1,+N12/J12)</f>
        <v>0.7</v>
      </c>
      <c r="P12" s="51">
        <f t="shared" ref="P12:P27" si="1">+M12*O12</f>
        <v>24.399999999999995</v>
      </c>
      <c r="Q12" s="51">
        <f t="shared" ref="Q12:Q27" si="2">IF(L12&lt;=$S$8,P12,0)</f>
        <v>24.399999999999995</v>
      </c>
      <c r="R12" s="51">
        <f t="shared" ref="R12:R27" si="3">IF($S$8&gt;=L12,M12,0)</f>
        <v>34.857142857142854</v>
      </c>
      <c r="S12" s="81"/>
      <c r="T12" s="81"/>
      <c r="U12" s="229" t="s">
        <v>792</v>
      </c>
    </row>
    <row r="13" spans="1:21" s="52" customFormat="1" ht="100.5" customHeight="1" x14ac:dyDescent="0.2">
      <c r="A13" s="222">
        <v>2</v>
      </c>
      <c r="B13" s="1703" t="s">
        <v>791</v>
      </c>
      <c r="C13" s="1703"/>
      <c r="D13" s="1703"/>
      <c r="E13" s="1703" t="s">
        <v>790</v>
      </c>
      <c r="G13" s="220">
        <v>2</v>
      </c>
      <c r="H13" s="214" t="s">
        <v>789</v>
      </c>
      <c r="I13" s="214" t="s">
        <v>788</v>
      </c>
      <c r="J13" s="219">
        <v>1</v>
      </c>
      <c r="K13" s="218">
        <v>42125</v>
      </c>
      <c r="L13" s="218">
        <v>42369</v>
      </c>
      <c r="M13" s="51">
        <f>(+L13-K13)/7</f>
        <v>34.857142857142854</v>
      </c>
      <c r="N13" s="217">
        <v>0.3</v>
      </c>
      <c r="O13" s="216">
        <f t="shared" si="0"/>
        <v>0.3</v>
      </c>
      <c r="P13" s="51">
        <f t="shared" si="1"/>
        <v>10.457142857142856</v>
      </c>
      <c r="Q13" s="51">
        <f t="shared" si="2"/>
        <v>10.457142857142856</v>
      </c>
      <c r="R13" s="51">
        <f t="shared" si="3"/>
        <v>34.857142857142854</v>
      </c>
      <c r="S13" s="215"/>
      <c r="T13" s="215"/>
      <c r="U13" s="229" t="s">
        <v>787</v>
      </c>
    </row>
    <row r="14" spans="1:21" s="52" customFormat="1" ht="100.5" customHeight="1" x14ac:dyDescent="0.2">
      <c r="A14" s="222">
        <v>3</v>
      </c>
      <c r="B14" s="1703" t="s">
        <v>786</v>
      </c>
      <c r="C14" s="1703"/>
      <c r="D14" s="1703"/>
      <c r="E14" s="1703"/>
      <c r="G14" s="220">
        <v>3</v>
      </c>
      <c r="H14" s="214" t="s">
        <v>785</v>
      </c>
      <c r="I14" s="214" t="s">
        <v>784</v>
      </c>
      <c r="J14" s="219">
        <v>1</v>
      </c>
      <c r="K14" s="218">
        <v>42125</v>
      </c>
      <c r="L14" s="218">
        <v>42369</v>
      </c>
      <c r="M14" s="51">
        <f t="shared" ref="M14:M27" si="4">+(+L14-K14)/7</f>
        <v>34.857142857142854</v>
      </c>
      <c r="N14" s="224">
        <v>1</v>
      </c>
      <c r="O14" s="216">
        <f t="shared" si="0"/>
        <v>1</v>
      </c>
      <c r="P14" s="51">
        <f t="shared" si="1"/>
        <v>34.857142857142854</v>
      </c>
      <c r="Q14" s="51">
        <f t="shared" si="2"/>
        <v>34.857142857142854</v>
      </c>
      <c r="R14" s="51">
        <f t="shared" si="3"/>
        <v>34.857142857142854</v>
      </c>
      <c r="S14" s="215"/>
      <c r="T14" s="215"/>
      <c r="U14" s="230"/>
    </row>
    <row r="15" spans="1:21" s="52" customFormat="1" ht="105" customHeight="1" x14ac:dyDescent="0.2">
      <c r="A15" s="222">
        <v>4</v>
      </c>
      <c r="B15" s="1703" t="s">
        <v>783</v>
      </c>
      <c r="C15" s="1703"/>
      <c r="D15" s="214" t="s">
        <v>782</v>
      </c>
      <c r="E15" s="214" t="s">
        <v>781</v>
      </c>
      <c r="G15" s="220">
        <v>4</v>
      </c>
      <c r="H15" s="214" t="s">
        <v>780</v>
      </c>
      <c r="I15" s="214" t="s">
        <v>779</v>
      </c>
      <c r="J15" s="219">
        <v>1</v>
      </c>
      <c r="K15" s="218">
        <v>42125</v>
      </c>
      <c r="L15" s="218">
        <v>42369</v>
      </c>
      <c r="M15" s="51">
        <f t="shared" si="4"/>
        <v>34.857142857142854</v>
      </c>
      <c r="N15" s="217">
        <v>0.3</v>
      </c>
      <c r="O15" s="216">
        <f t="shared" si="0"/>
        <v>0.3</v>
      </c>
      <c r="P15" s="51">
        <f t="shared" si="1"/>
        <v>10.457142857142856</v>
      </c>
      <c r="Q15" s="51">
        <f t="shared" si="2"/>
        <v>10.457142857142856</v>
      </c>
      <c r="R15" s="51">
        <f t="shared" si="3"/>
        <v>34.857142857142854</v>
      </c>
      <c r="S15" s="215"/>
      <c r="T15" s="215"/>
      <c r="U15" s="229" t="s">
        <v>778</v>
      </c>
    </row>
    <row r="16" spans="1:21" s="52" customFormat="1" ht="100.5" customHeight="1" x14ac:dyDescent="0.2">
      <c r="A16" s="222">
        <v>5</v>
      </c>
      <c r="B16" s="1703" t="s">
        <v>777</v>
      </c>
      <c r="C16" s="1703"/>
      <c r="D16" s="214" t="s">
        <v>776</v>
      </c>
      <c r="E16" s="214" t="s">
        <v>775</v>
      </c>
      <c r="G16" s="220">
        <v>5</v>
      </c>
      <c r="H16" s="214" t="s">
        <v>774</v>
      </c>
      <c r="I16" s="214" t="s">
        <v>773</v>
      </c>
      <c r="J16" s="219">
        <v>1</v>
      </c>
      <c r="K16" s="218">
        <v>42125</v>
      </c>
      <c r="L16" s="218">
        <v>42369</v>
      </c>
      <c r="M16" s="51">
        <f t="shared" si="4"/>
        <v>34.857142857142854</v>
      </c>
      <c r="N16" s="224">
        <v>1</v>
      </c>
      <c r="O16" s="216">
        <f t="shared" si="0"/>
        <v>1</v>
      </c>
      <c r="P16" s="51">
        <f t="shared" si="1"/>
        <v>34.857142857142854</v>
      </c>
      <c r="Q16" s="51">
        <f t="shared" si="2"/>
        <v>34.857142857142854</v>
      </c>
      <c r="R16" s="51">
        <f t="shared" si="3"/>
        <v>34.857142857142854</v>
      </c>
      <c r="S16" s="215"/>
      <c r="T16" s="215"/>
      <c r="U16" s="223" t="s">
        <v>772</v>
      </c>
    </row>
    <row r="17" spans="1:21" s="52" customFormat="1" ht="100.5" customHeight="1" x14ac:dyDescent="0.2">
      <c r="A17" s="222">
        <v>6</v>
      </c>
      <c r="B17" s="1703" t="s">
        <v>771</v>
      </c>
      <c r="C17" s="1703"/>
      <c r="D17" s="225" t="s">
        <v>770</v>
      </c>
      <c r="E17" s="225" t="s">
        <v>769</v>
      </c>
      <c r="G17" s="220">
        <v>6</v>
      </c>
      <c r="H17" s="214" t="s">
        <v>768</v>
      </c>
      <c r="I17" s="214" t="s">
        <v>767</v>
      </c>
      <c r="J17" s="219">
        <v>1</v>
      </c>
      <c r="K17" s="218">
        <v>42125</v>
      </c>
      <c r="L17" s="218">
        <v>42369</v>
      </c>
      <c r="M17" s="51">
        <f t="shared" si="4"/>
        <v>34.857142857142854</v>
      </c>
      <c r="N17" s="217">
        <v>0.8</v>
      </c>
      <c r="O17" s="216">
        <f t="shared" si="0"/>
        <v>0.8</v>
      </c>
      <c r="P17" s="51">
        <f t="shared" si="1"/>
        <v>27.885714285714286</v>
      </c>
      <c r="Q17" s="51">
        <f t="shared" si="2"/>
        <v>27.885714285714286</v>
      </c>
      <c r="R17" s="51">
        <f t="shared" si="3"/>
        <v>34.857142857142854</v>
      </c>
      <c r="S17" s="215"/>
      <c r="T17" s="215"/>
      <c r="U17" s="229" t="s">
        <v>766</v>
      </c>
    </row>
    <row r="18" spans="1:21" s="52" customFormat="1" ht="100.5" customHeight="1" x14ac:dyDescent="0.2">
      <c r="A18" s="222">
        <v>7</v>
      </c>
      <c r="B18" s="1703" t="s">
        <v>765</v>
      </c>
      <c r="C18" s="1703"/>
      <c r="D18" s="214" t="s">
        <v>764</v>
      </c>
      <c r="E18" s="225" t="s">
        <v>763</v>
      </c>
      <c r="G18" s="220">
        <v>7</v>
      </c>
      <c r="H18" s="214" t="s">
        <v>746</v>
      </c>
      <c r="I18" s="214" t="s">
        <v>762</v>
      </c>
      <c r="J18" s="219">
        <v>1</v>
      </c>
      <c r="K18" s="218">
        <v>42125</v>
      </c>
      <c r="L18" s="218">
        <v>42369</v>
      </c>
      <c r="M18" s="51">
        <f t="shared" si="4"/>
        <v>34.857142857142854</v>
      </c>
      <c r="N18" s="224">
        <v>1</v>
      </c>
      <c r="O18" s="216">
        <f t="shared" si="0"/>
        <v>1</v>
      </c>
      <c r="P18" s="51">
        <f t="shared" si="1"/>
        <v>34.857142857142854</v>
      </c>
      <c r="Q18" s="51">
        <f t="shared" si="2"/>
        <v>34.857142857142854</v>
      </c>
      <c r="R18" s="51">
        <f t="shared" si="3"/>
        <v>34.857142857142854</v>
      </c>
      <c r="S18" s="215"/>
      <c r="T18" s="215"/>
      <c r="U18" s="228" t="s">
        <v>761</v>
      </c>
    </row>
    <row r="19" spans="1:21" s="52" customFormat="1" ht="100.5" customHeight="1" x14ac:dyDescent="0.2">
      <c r="A19" s="222">
        <v>8</v>
      </c>
      <c r="B19" s="1703" t="s">
        <v>760</v>
      </c>
      <c r="C19" s="1703"/>
      <c r="D19" s="225" t="s">
        <v>759</v>
      </c>
      <c r="E19" s="225" t="s">
        <v>758</v>
      </c>
      <c r="G19" s="220">
        <v>8</v>
      </c>
      <c r="H19" s="214" t="s">
        <v>757</v>
      </c>
      <c r="I19" s="219" t="s">
        <v>756</v>
      </c>
      <c r="J19" s="219">
        <v>1</v>
      </c>
      <c r="K19" s="218">
        <v>42125</v>
      </c>
      <c r="L19" s="218">
        <v>42369</v>
      </c>
      <c r="M19" s="51">
        <f t="shared" si="4"/>
        <v>34.857142857142854</v>
      </c>
      <c r="N19" s="224">
        <v>1</v>
      </c>
      <c r="O19" s="216">
        <f t="shared" si="0"/>
        <v>1</v>
      </c>
      <c r="P19" s="51">
        <f t="shared" si="1"/>
        <v>34.857142857142854</v>
      </c>
      <c r="Q19" s="51">
        <f t="shared" si="2"/>
        <v>34.857142857142854</v>
      </c>
      <c r="R19" s="51">
        <f t="shared" si="3"/>
        <v>34.857142857142854</v>
      </c>
      <c r="S19" s="215"/>
      <c r="T19" s="215"/>
      <c r="U19" s="228" t="s">
        <v>755</v>
      </c>
    </row>
    <row r="20" spans="1:21" s="52" customFormat="1" ht="100.5" customHeight="1" x14ac:dyDescent="0.2">
      <c r="A20" s="222">
        <v>9</v>
      </c>
      <c r="B20" s="1703" t="s">
        <v>754</v>
      </c>
      <c r="C20" s="1703"/>
      <c r="D20" s="225" t="s">
        <v>753</v>
      </c>
      <c r="E20" s="225" t="s">
        <v>747</v>
      </c>
      <c r="G20" s="220">
        <v>9</v>
      </c>
      <c r="H20" s="214" t="s">
        <v>752</v>
      </c>
      <c r="I20" s="214" t="s">
        <v>751</v>
      </c>
      <c r="J20" s="219">
        <v>1</v>
      </c>
      <c r="K20" s="218">
        <v>42125</v>
      </c>
      <c r="L20" s="218">
        <v>42369</v>
      </c>
      <c r="M20" s="51">
        <f t="shared" si="4"/>
        <v>34.857142857142854</v>
      </c>
      <c r="N20" s="224">
        <v>1</v>
      </c>
      <c r="O20" s="216">
        <f t="shared" si="0"/>
        <v>1</v>
      </c>
      <c r="P20" s="51">
        <f t="shared" si="1"/>
        <v>34.857142857142854</v>
      </c>
      <c r="Q20" s="51">
        <f t="shared" si="2"/>
        <v>34.857142857142854</v>
      </c>
      <c r="R20" s="51">
        <f t="shared" si="3"/>
        <v>34.857142857142854</v>
      </c>
      <c r="S20" s="215"/>
      <c r="T20" s="215"/>
      <c r="U20" s="228" t="s">
        <v>750</v>
      </c>
    </row>
    <row r="21" spans="1:21" s="52" customFormat="1" ht="147.75" customHeight="1" x14ac:dyDescent="0.2">
      <c r="A21" s="222">
        <v>10</v>
      </c>
      <c r="B21" s="1703" t="s">
        <v>749</v>
      </c>
      <c r="C21" s="1703"/>
      <c r="D21" s="225" t="s">
        <v>748</v>
      </c>
      <c r="E21" s="225" t="s">
        <v>747</v>
      </c>
      <c r="G21" s="220">
        <v>10</v>
      </c>
      <c r="H21" s="214" t="s">
        <v>746</v>
      </c>
      <c r="I21" s="214" t="s">
        <v>745</v>
      </c>
      <c r="J21" s="219">
        <v>1</v>
      </c>
      <c r="K21" s="218">
        <v>42125</v>
      </c>
      <c r="L21" s="218">
        <v>42369</v>
      </c>
      <c r="M21" s="51">
        <f t="shared" si="4"/>
        <v>34.857142857142854</v>
      </c>
      <c r="N21" s="224">
        <v>1</v>
      </c>
      <c r="O21" s="216">
        <f t="shared" si="0"/>
        <v>1</v>
      </c>
      <c r="P21" s="51">
        <f t="shared" si="1"/>
        <v>34.857142857142854</v>
      </c>
      <c r="Q21" s="51">
        <f t="shared" si="2"/>
        <v>34.857142857142854</v>
      </c>
      <c r="R21" s="51">
        <f t="shared" si="3"/>
        <v>34.857142857142854</v>
      </c>
      <c r="S21" s="215"/>
      <c r="T21" s="215"/>
      <c r="U21" s="227" t="s">
        <v>744</v>
      </c>
    </row>
    <row r="22" spans="1:21" s="52" customFormat="1" ht="121.5" customHeight="1" x14ac:dyDescent="0.2">
      <c r="A22" s="222">
        <v>11</v>
      </c>
      <c r="B22" s="1703" t="s">
        <v>743</v>
      </c>
      <c r="C22" s="1703"/>
      <c r="D22" s="225" t="s">
        <v>742</v>
      </c>
      <c r="E22" s="214" t="s">
        <v>741</v>
      </c>
      <c r="G22" s="220">
        <v>11</v>
      </c>
      <c r="H22" s="214" t="s">
        <v>740</v>
      </c>
      <c r="I22" s="214" t="s">
        <v>728</v>
      </c>
      <c r="J22" s="219">
        <v>1</v>
      </c>
      <c r="K22" s="218">
        <v>42125</v>
      </c>
      <c r="L22" s="218">
        <v>42369</v>
      </c>
      <c r="M22" s="51">
        <f t="shared" si="4"/>
        <v>34.857142857142854</v>
      </c>
      <c r="N22" s="224">
        <v>1</v>
      </c>
      <c r="O22" s="216">
        <f t="shared" si="0"/>
        <v>1</v>
      </c>
      <c r="P22" s="51">
        <f t="shared" si="1"/>
        <v>34.857142857142854</v>
      </c>
      <c r="Q22" s="51">
        <f t="shared" si="2"/>
        <v>34.857142857142854</v>
      </c>
      <c r="R22" s="51">
        <f t="shared" si="3"/>
        <v>34.857142857142854</v>
      </c>
      <c r="S22" s="215"/>
      <c r="T22" s="215"/>
      <c r="U22" s="226" t="s">
        <v>739</v>
      </c>
    </row>
    <row r="23" spans="1:21" s="52" customFormat="1" ht="120.75" customHeight="1" x14ac:dyDescent="0.2">
      <c r="A23" s="222">
        <v>12</v>
      </c>
      <c r="B23" s="1703" t="s">
        <v>738</v>
      </c>
      <c r="C23" s="1703"/>
      <c r="D23" s="214" t="s">
        <v>737</v>
      </c>
      <c r="E23" s="214" t="s">
        <v>736</v>
      </c>
      <c r="G23" s="220">
        <v>12</v>
      </c>
      <c r="H23" s="214" t="s">
        <v>735</v>
      </c>
      <c r="I23" s="214" t="s">
        <v>734</v>
      </c>
      <c r="J23" s="219">
        <v>1</v>
      </c>
      <c r="K23" s="218">
        <v>42125</v>
      </c>
      <c r="L23" s="218">
        <v>42369</v>
      </c>
      <c r="M23" s="51">
        <f t="shared" si="4"/>
        <v>34.857142857142854</v>
      </c>
      <c r="N23" s="224">
        <v>1</v>
      </c>
      <c r="O23" s="216">
        <f t="shared" si="0"/>
        <v>1</v>
      </c>
      <c r="P23" s="51">
        <f t="shared" si="1"/>
        <v>34.857142857142854</v>
      </c>
      <c r="Q23" s="51">
        <f t="shared" si="2"/>
        <v>34.857142857142854</v>
      </c>
      <c r="R23" s="51">
        <f t="shared" si="3"/>
        <v>34.857142857142854</v>
      </c>
      <c r="S23" s="215"/>
      <c r="T23" s="215"/>
      <c r="U23" s="223" t="s">
        <v>733</v>
      </c>
    </row>
    <row r="24" spans="1:21" s="52" customFormat="1" ht="100.5" customHeight="1" x14ac:dyDescent="0.2">
      <c r="A24" s="222">
        <v>13</v>
      </c>
      <c r="B24" s="1703" t="s">
        <v>732</v>
      </c>
      <c r="C24" s="1703"/>
      <c r="D24" s="225" t="s">
        <v>731</v>
      </c>
      <c r="E24" s="225" t="s">
        <v>730</v>
      </c>
      <c r="G24" s="220">
        <v>13</v>
      </c>
      <c r="H24" s="214" t="s">
        <v>729</v>
      </c>
      <c r="I24" s="214" t="s">
        <v>728</v>
      </c>
      <c r="J24" s="219">
        <v>1</v>
      </c>
      <c r="K24" s="218">
        <v>42125</v>
      </c>
      <c r="L24" s="218">
        <v>42369</v>
      </c>
      <c r="M24" s="51">
        <f t="shared" si="4"/>
        <v>34.857142857142854</v>
      </c>
      <c r="N24" s="224">
        <v>1</v>
      </c>
      <c r="O24" s="216">
        <f t="shared" si="0"/>
        <v>1</v>
      </c>
      <c r="P24" s="51">
        <f t="shared" si="1"/>
        <v>34.857142857142854</v>
      </c>
      <c r="Q24" s="51">
        <f t="shared" si="2"/>
        <v>34.857142857142854</v>
      </c>
      <c r="R24" s="51">
        <f t="shared" si="3"/>
        <v>34.857142857142854</v>
      </c>
      <c r="S24" s="215"/>
      <c r="T24" s="215"/>
      <c r="U24" s="223" t="s">
        <v>727</v>
      </c>
    </row>
    <row r="25" spans="1:21" s="52" customFormat="1" ht="100.5" customHeight="1" x14ac:dyDescent="0.2">
      <c r="A25" s="222">
        <v>14</v>
      </c>
      <c r="B25" s="1703" t="s">
        <v>726</v>
      </c>
      <c r="C25" s="1703"/>
      <c r="D25" s="214" t="s">
        <v>725</v>
      </c>
      <c r="E25" s="225" t="s">
        <v>724</v>
      </c>
      <c r="G25" s="220">
        <v>14</v>
      </c>
      <c r="H25" s="214" t="s">
        <v>723</v>
      </c>
      <c r="I25" s="214" t="s">
        <v>722</v>
      </c>
      <c r="J25" s="219">
        <v>1</v>
      </c>
      <c r="K25" s="218">
        <v>42125</v>
      </c>
      <c r="L25" s="218">
        <v>42369</v>
      </c>
      <c r="M25" s="51">
        <f t="shared" si="4"/>
        <v>34.857142857142854</v>
      </c>
      <c r="N25" s="224">
        <v>1</v>
      </c>
      <c r="O25" s="216">
        <f t="shared" si="0"/>
        <v>1</v>
      </c>
      <c r="P25" s="51">
        <f t="shared" si="1"/>
        <v>34.857142857142854</v>
      </c>
      <c r="Q25" s="51">
        <f t="shared" si="2"/>
        <v>34.857142857142854</v>
      </c>
      <c r="R25" s="51">
        <f t="shared" si="3"/>
        <v>34.857142857142854</v>
      </c>
      <c r="S25" s="215"/>
      <c r="T25" s="215"/>
      <c r="U25" s="223" t="s">
        <v>721</v>
      </c>
    </row>
    <row r="26" spans="1:21" s="52" customFormat="1" ht="100.5" customHeight="1" x14ac:dyDescent="0.2">
      <c r="A26" s="222">
        <v>15</v>
      </c>
      <c r="B26" s="1703" t="s">
        <v>720</v>
      </c>
      <c r="C26" s="1703"/>
      <c r="D26" s="214" t="s">
        <v>719</v>
      </c>
      <c r="E26" s="214" t="s">
        <v>718</v>
      </c>
      <c r="G26" s="220">
        <v>15</v>
      </c>
      <c r="H26" s="214" t="s">
        <v>717</v>
      </c>
      <c r="I26" s="214" t="s">
        <v>716</v>
      </c>
      <c r="J26" s="219">
        <v>1</v>
      </c>
      <c r="K26" s="218">
        <v>42125</v>
      </c>
      <c r="L26" s="218">
        <v>42369</v>
      </c>
      <c r="M26" s="51">
        <f t="shared" si="4"/>
        <v>34.857142857142854</v>
      </c>
      <c r="N26" s="224">
        <v>1</v>
      </c>
      <c r="O26" s="216">
        <f t="shared" si="0"/>
        <v>1</v>
      </c>
      <c r="P26" s="51">
        <f t="shared" si="1"/>
        <v>34.857142857142854</v>
      </c>
      <c r="Q26" s="51">
        <f t="shared" si="2"/>
        <v>34.857142857142854</v>
      </c>
      <c r="R26" s="51">
        <f t="shared" si="3"/>
        <v>34.857142857142854</v>
      </c>
      <c r="S26" s="215"/>
      <c r="T26" s="215"/>
      <c r="U26" s="223" t="s">
        <v>715</v>
      </c>
    </row>
    <row r="27" spans="1:21" s="52" customFormat="1" ht="100.5" customHeight="1" x14ac:dyDescent="0.2">
      <c r="A27" s="222">
        <v>16</v>
      </c>
      <c r="B27" s="1703" t="s">
        <v>714</v>
      </c>
      <c r="C27" s="1703"/>
      <c r="D27" s="214" t="s">
        <v>713</v>
      </c>
      <c r="E27" s="214" t="s">
        <v>712</v>
      </c>
      <c r="G27" s="220">
        <v>16</v>
      </c>
      <c r="H27" s="214" t="s">
        <v>711</v>
      </c>
      <c r="I27" s="214" t="s">
        <v>710</v>
      </c>
      <c r="J27" s="219">
        <v>1</v>
      </c>
      <c r="K27" s="218">
        <v>42125</v>
      </c>
      <c r="L27" s="218">
        <v>42369</v>
      </c>
      <c r="M27" s="51">
        <f t="shared" si="4"/>
        <v>34.857142857142854</v>
      </c>
      <c r="N27" s="217">
        <v>0.5</v>
      </c>
      <c r="O27" s="216">
        <f t="shared" si="0"/>
        <v>0.5</v>
      </c>
      <c r="P27" s="51">
        <f t="shared" si="1"/>
        <v>17.428571428571427</v>
      </c>
      <c r="Q27" s="51">
        <f t="shared" si="2"/>
        <v>17.428571428571427</v>
      </c>
      <c r="R27" s="51">
        <f t="shared" si="3"/>
        <v>34.857142857142854</v>
      </c>
      <c r="S27" s="215"/>
      <c r="T27" s="215"/>
      <c r="U27" s="214" t="s">
        <v>709</v>
      </c>
    </row>
    <row r="28" spans="1:21" ht="15.75" x14ac:dyDescent="0.2">
      <c r="J28" s="213">
        <v>15</v>
      </c>
      <c r="M28" s="54">
        <f>SUM(M12:M27)</f>
        <v>557.71428571428555</v>
      </c>
      <c r="N28" s="54">
        <f>SUM(N12:N27)</f>
        <v>13.6</v>
      </c>
      <c r="O28" s="610">
        <f>N28/J28</f>
        <v>0.90666666666666662</v>
      </c>
      <c r="P28" s="54">
        <f>SUM(P12:P27)</f>
        <v>474.05714285714276</v>
      </c>
      <c r="Q28" s="54">
        <f>SUM(Q12:Q27)</f>
        <v>474.05714285714276</v>
      </c>
      <c r="R28" s="54">
        <f>SUM(R12:R27)</f>
        <v>557.71428571428555</v>
      </c>
    </row>
    <row r="32" spans="1:21" x14ac:dyDescent="0.2">
      <c r="D32" s="1705" t="s">
        <v>96</v>
      </c>
      <c r="E32" s="1705"/>
      <c r="F32" s="1705"/>
      <c r="G32" s="1705"/>
      <c r="H32" s="1705"/>
      <c r="I32" s="1705"/>
      <c r="J32" s="1705"/>
      <c r="K32" s="1705"/>
      <c r="L32" s="1705"/>
      <c r="M32" s="1705"/>
      <c r="N32" s="1705"/>
      <c r="O32" s="1705"/>
      <c r="P32" s="1705"/>
      <c r="Q32" s="1705"/>
      <c r="R32" s="1705"/>
      <c r="S32" s="52"/>
    </row>
    <row r="33" spans="4:19" x14ac:dyDescent="0.2">
      <c r="D33" s="1705" t="s">
        <v>97</v>
      </c>
      <c r="E33" s="1705"/>
      <c r="F33" s="1705"/>
      <c r="G33" s="1705"/>
      <c r="H33" s="1705"/>
      <c r="I33" s="1705"/>
      <c r="J33" s="1705"/>
      <c r="K33" s="1705"/>
      <c r="L33" s="1705"/>
      <c r="M33" s="1705"/>
      <c r="N33" s="1705"/>
      <c r="O33" s="1705"/>
      <c r="P33" s="1705"/>
      <c r="Q33" s="1705"/>
      <c r="R33" s="1705"/>
      <c r="S33" s="52"/>
    </row>
    <row r="34" spans="4:19" ht="15.75" x14ac:dyDescent="0.2">
      <c r="D34" s="1697" t="s">
        <v>98</v>
      </c>
      <c r="E34" s="1697"/>
      <c r="F34" s="1697"/>
      <c r="G34" s="1697"/>
      <c r="H34" s="1697"/>
      <c r="I34" s="1697"/>
      <c r="J34" s="1697"/>
      <c r="K34" s="1697"/>
      <c r="L34" s="1697"/>
      <c r="M34" s="1697"/>
      <c r="N34" s="1697"/>
      <c r="O34" s="1697"/>
      <c r="P34" s="1706" t="s">
        <v>156</v>
      </c>
      <c r="Q34" s="1706"/>
      <c r="R34" s="1706"/>
      <c r="S34" s="54">
        <f>+R28</f>
        <v>557.71428571428555</v>
      </c>
    </row>
    <row r="35" spans="4:19" ht="15.75" x14ac:dyDescent="0.2">
      <c r="D35" s="1697" t="s">
        <v>99</v>
      </c>
      <c r="E35" s="1697"/>
      <c r="F35" s="1697"/>
      <c r="G35" s="1697"/>
      <c r="H35" s="1697"/>
      <c r="I35" s="1697"/>
      <c r="J35" s="1697"/>
      <c r="K35" s="1697"/>
      <c r="L35" s="1697"/>
      <c r="M35" s="1697"/>
      <c r="N35" s="1697"/>
      <c r="O35" s="1697"/>
      <c r="P35" s="1706" t="s">
        <v>155</v>
      </c>
      <c r="Q35" s="1706"/>
      <c r="R35" s="1706"/>
      <c r="S35" s="54">
        <f>+J28</f>
        <v>15</v>
      </c>
    </row>
    <row r="36" spans="4:19" ht="15.75" x14ac:dyDescent="0.2">
      <c r="D36" s="1697" t="s">
        <v>100</v>
      </c>
      <c r="E36" s="1697"/>
      <c r="F36" s="1697"/>
      <c r="G36" s="1697"/>
      <c r="H36" s="1697"/>
      <c r="I36" s="1697"/>
      <c r="J36" s="1697"/>
      <c r="K36" s="1697"/>
      <c r="L36" s="1697"/>
      <c r="M36" s="1697"/>
      <c r="N36" s="1697"/>
      <c r="O36" s="1697"/>
      <c r="P36" s="1704" t="s">
        <v>154</v>
      </c>
      <c r="Q36" s="1704"/>
      <c r="R36" s="1704"/>
      <c r="S36" s="56">
        <f>IF(Q28=0,0,+Q28/S34)</f>
        <v>0.85000000000000009</v>
      </c>
    </row>
    <row r="37" spans="4:19" ht="15.75" x14ac:dyDescent="0.2">
      <c r="D37" s="1697" t="s">
        <v>101</v>
      </c>
      <c r="E37" s="1697"/>
      <c r="F37" s="1697"/>
      <c r="G37" s="1697"/>
      <c r="H37" s="1697"/>
      <c r="I37" s="1697"/>
      <c r="J37" s="1697"/>
      <c r="K37" s="1697"/>
      <c r="L37" s="1697"/>
      <c r="M37" s="1697"/>
      <c r="N37" s="1697"/>
      <c r="O37" s="1697"/>
      <c r="P37" s="1704" t="s">
        <v>153</v>
      </c>
      <c r="Q37" s="1704"/>
      <c r="R37" s="1704"/>
      <c r="S37" s="56">
        <f>IF(N28=0,0,+N28/S35)</f>
        <v>0.90666666666666662</v>
      </c>
    </row>
  </sheetData>
  <autoFilter ref="O1:O37"/>
  <mergeCells count="53">
    <mergeCell ref="A6:U7"/>
    <mergeCell ref="A1:B4"/>
    <mergeCell ref="C1:U4"/>
    <mergeCell ref="A5:G5"/>
    <mergeCell ref="H5:N5"/>
    <mergeCell ref="O5:U5"/>
    <mergeCell ref="A9:A10"/>
    <mergeCell ref="B9:C10"/>
    <mergeCell ref="D9:D10"/>
    <mergeCell ref="E9:E10"/>
    <mergeCell ref="F9:F10"/>
    <mergeCell ref="U9:U10"/>
    <mergeCell ref="B12:C12"/>
    <mergeCell ref="D12:D14"/>
    <mergeCell ref="B13:C13"/>
    <mergeCell ref="E13:E14"/>
    <mergeCell ref="B14:C14"/>
    <mergeCell ref="N9:N10"/>
    <mergeCell ref="O9:O10"/>
    <mergeCell ref="P9:P10"/>
    <mergeCell ref="Q9:Q10"/>
    <mergeCell ref="L9:L10"/>
    <mergeCell ref="M9:M10"/>
    <mergeCell ref="G9:G10"/>
    <mergeCell ref="S9:T9"/>
    <mergeCell ref="H9:H10"/>
    <mergeCell ref="I9:I10"/>
    <mergeCell ref="B23:C23"/>
    <mergeCell ref="R9:R10"/>
    <mergeCell ref="B15:C15"/>
    <mergeCell ref="B16:C16"/>
    <mergeCell ref="B17:C17"/>
    <mergeCell ref="B18:C18"/>
    <mergeCell ref="B19:C19"/>
    <mergeCell ref="J9:J10"/>
    <mergeCell ref="K9:K10"/>
    <mergeCell ref="B20:C20"/>
    <mergeCell ref="B21:C21"/>
    <mergeCell ref="B22:C22"/>
    <mergeCell ref="D37:O37"/>
    <mergeCell ref="P37:R37"/>
    <mergeCell ref="B27:C27"/>
    <mergeCell ref="D32:R32"/>
    <mergeCell ref="D33:R33"/>
    <mergeCell ref="D34:O34"/>
    <mergeCell ref="P34:R34"/>
    <mergeCell ref="D35:O35"/>
    <mergeCell ref="P35:R35"/>
    <mergeCell ref="B24:C24"/>
    <mergeCell ref="B25:C25"/>
    <mergeCell ref="B26:C26"/>
    <mergeCell ref="D36:O36"/>
    <mergeCell ref="P36:R36"/>
  </mergeCells>
  <conditionalFormatting sqref="O9:O10">
    <cfRule type="cellIs" dxfId="816" priority="21" stopIfTrue="1" operator="between">
      <formula>0.9</formula>
      <formula>1</formula>
    </cfRule>
    <cfRule type="cellIs" dxfId="815" priority="22" stopIfTrue="1" operator="between">
      <formula>0.5</formula>
      <formula>0.89</formula>
    </cfRule>
    <cfRule type="cellIs" dxfId="814" priority="23" stopIfTrue="1" operator="between">
      <formula>0.2</formula>
      <formula>0.49</formula>
    </cfRule>
    <cfRule type="cellIs" dxfId="813" priority="24" stopIfTrue="1" operator="between">
      <formula>0</formula>
      <formula>0.19</formula>
    </cfRule>
  </conditionalFormatting>
  <conditionalFormatting sqref="O12:O27">
    <cfRule type="cellIs" dxfId="812" priority="17" stopIfTrue="1" operator="between">
      <formula>0.9</formula>
      <formula>1</formula>
    </cfRule>
    <cfRule type="cellIs" dxfId="811" priority="18" stopIfTrue="1" operator="between">
      <formula>0.5</formula>
      <formula>0.89</formula>
    </cfRule>
    <cfRule type="cellIs" dxfId="810" priority="19" stopIfTrue="1" operator="between">
      <formula>0.2</formula>
      <formula>0.49</formula>
    </cfRule>
    <cfRule type="cellIs" dxfId="809" priority="20" stopIfTrue="1" operator="between">
      <formula>0</formula>
      <formula>0.19</formula>
    </cfRule>
  </conditionalFormatting>
  <conditionalFormatting sqref="S36">
    <cfRule type="cellIs" dxfId="808" priority="13" stopIfTrue="1" operator="between">
      <formula>0.9</formula>
      <formula>1</formula>
    </cfRule>
    <cfRule type="cellIs" dxfId="807" priority="14" stopIfTrue="1" operator="between">
      <formula>0.5</formula>
      <formula>0.89</formula>
    </cfRule>
    <cfRule type="cellIs" dxfId="806" priority="15" stopIfTrue="1" operator="between">
      <formula>0.2</formula>
      <formula>0.49</formula>
    </cfRule>
    <cfRule type="cellIs" dxfId="805" priority="16" stopIfTrue="1" operator="between">
      <formula>0</formula>
      <formula>0.19</formula>
    </cfRule>
  </conditionalFormatting>
  <conditionalFormatting sqref="S36">
    <cfRule type="cellIs" dxfId="804" priority="9" stopIfTrue="1" operator="between">
      <formula>0.9</formula>
      <formula>1</formula>
    </cfRule>
    <cfRule type="cellIs" dxfId="803" priority="10" stopIfTrue="1" operator="between">
      <formula>0.5</formula>
      <formula>0.89</formula>
    </cfRule>
    <cfRule type="cellIs" dxfId="802" priority="11" stopIfTrue="1" operator="between">
      <formula>0.2</formula>
      <formula>0.49</formula>
    </cfRule>
    <cfRule type="cellIs" dxfId="801" priority="12" stopIfTrue="1" operator="between">
      <formula>0</formula>
      <formula>0.19</formula>
    </cfRule>
  </conditionalFormatting>
  <conditionalFormatting sqref="S37">
    <cfRule type="cellIs" dxfId="800" priority="5" stopIfTrue="1" operator="between">
      <formula>0.9</formula>
      <formula>1</formula>
    </cfRule>
    <cfRule type="cellIs" dxfId="799" priority="6" stopIfTrue="1" operator="between">
      <formula>0.5</formula>
      <formula>0.89</formula>
    </cfRule>
    <cfRule type="cellIs" dxfId="798" priority="7" stopIfTrue="1" operator="between">
      <formula>0.2</formula>
      <formula>0.49</formula>
    </cfRule>
    <cfRule type="cellIs" dxfId="797" priority="8" stopIfTrue="1" operator="between">
      <formula>0</formula>
      <formula>0.19</formula>
    </cfRule>
  </conditionalFormatting>
  <conditionalFormatting sqref="S37">
    <cfRule type="cellIs" dxfId="796" priority="1" stopIfTrue="1" operator="between">
      <formula>0.9</formula>
      <formula>1</formula>
    </cfRule>
    <cfRule type="cellIs" dxfId="795" priority="2" stopIfTrue="1" operator="between">
      <formula>0.5</formula>
      <formula>0.89</formula>
    </cfRule>
    <cfRule type="cellIs" dxfId="794" priority="3" stopIfTrue="1" operator="between">
      <formula>0.2</formula>
      <formula>0.49</formula>
    </cfRule>
    <cfRule type="cellIs" dxfId="793" priority="4" stopIfTrue="1" operator="between">
      <formula>0</formula>
      <formula>0.19</formula>
    </cfRule>
  </conditionalFormatting>
  <hyperlinks>
    <hyperlink ref="B8" location="'CONTROL PM'!A1" display="VOLVER"/>
  </hyperlinks>
  <pageMargins left="0.7" right="0.7" top="0.75" bottom="0.75" header="0.3" footer="0.3"/>
  <pageSetup orientation="portrait"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6">
    <tabColor rgb="FFFF0000"/>
  </sheetPr>
  <dimension ref="A1:T68"/>
  <sheetViews>
    <sheetView showGridLines="0" topLeftCell="B1" zoomScale="80" zoomScaleNormal="80" workbookViewId="0">
      <pane xSplit="3" ySplit="2" topLeftCell="E9" activePane="bottomRight" state="frozen"/>
      <selection activeCell="B1" sqref="B1"/>
      <selection pane="topRight" activeCell="D1" sqref="D1"/>
      <selection pane="bottomLeft" activeCell="B3" sqref="B3"/>
      <selection pane="bottomRight" activeCell="I14" sqref="I14"/>
    </sheetView>
  </sheetViews>
  <sheetFormatPr baseColWidth="10" defaultColWidth="10.85546875" defaultRowHeight="12.75" x14ac:dyDescent="0.2"/>
  <cols>
    <col min="1" max="1" width="12.42578125" style="2" customWidth="1"/>
    <col min="2" max="2" width="7.42578125" style="1060" customWidth="1"/>
    <col min="3" max="3" width="35" style="2" customWidth="1"/>
    <col min="4" max="4" width="24.85546875" style="11" customWidth="1"/>
    <col min="5" max="5" width="32.85546875" style="11" customWidth="1"/>
    <col min="6" max="6" width="24.7109375" style="2" customWidth="1"/>
    <col min="7" max="7" width="16" style="2" hidden="1" customWidth="1"/>
    <col min="8" max="8" width="14.85546875" style="2" hidden="1" customWidth="1"/>
    <col min="9" max="9" width="17.42578125" style="2" customWidth="1"/>
    <col min="10" max="10" width="21.42578125" style="2" customWidth="1"/>
    <col min="11" max="11" width="17.42578125" style="2" customWidth="1"/>
    <col min="12" max="12" width="24.85546875" style="2" customWidth="1"/>
    <col min="13" max="13" width="33.42578125" style="2" customWidth="1"/>
    <col min="14" max="14" width="18.140625" style="2" customWidth="1"/>
    <col min="15" max="15" width="48.140625" style="10" customWidth="1"/>
    <col min="16" max="16" width="14.85546875" style="2" customWidth="1"/>
    <col min="17" max="18" width="18" style="2" customWidth="1"/>
    <col min="19" max="16384" width="10.85546875" style="2"/>
  </cols>
  <sheetData>
    <row r="1" spans="1:15" ht="43.5" customHeight="1" x14ac:dyDescent="0.2">
      <c r="A1" s="1"/>
      <c r="B1" s="1107"/>
      <c r="C1" s="2536" t="s">
        <v>2097</v>
      </c>
      <c r="D1" s="2537"/>
      <c r="E1" s="2537"/>
      <c r="F1" s="2537"/>
      <c r="G1" s="2537"/>
      <c r="H1" s="2537"/>
      <c r="I1" s="2537"/>
      <c r="J1" s="2537"/>
      <c r="K1" s="2537"/>
      <c r="L1" s="2537"/>
      <c r="M1" s="2537"/>
      <c r="N1" s="2537"/>
      <c r="O1" s="2538"/>
    </row>
    <row r="2" spans="1:15" s="3" customFormat="1" ht="49.5" customHeight="1" x14ac:dyDescent="0.2">
      <c r="A2" s="489" t="s">
        <v>0</v>
      </c>
      <c r="B2" s="489" t="s">
        <v>105</v>
      </c>
      <c r="C2" s="490" t="s">
        <v>1240</v>
      </c>
      <c r="D2" s="490" t="s">
        <v>2</v>
      </c>
      <c r="E2" s="490" t="s">
        <v>3</v>
      </c>
      <c r="F2" s="490" t="s">
        <v>4</v>
      </c>
      <c r="G2" s="490" t="s">
        <v>5</v>
      </c>
      <c r="H2" s="490" t="s">
        <v>6</v>
      </c>
      <c r="I2" s="490" t="s">
        <v>7</v>
      </c>
      <c r="J2" s="490" t="s">
        <v>8</v>
      </c>
      <c r="K2" s="490" t="s">
        <v>9</v>
      </c>
      <c r="L2" s="656" t="s">
        <v>10</v>
      </c>
      <c r="M2" s="656" t="s">
        <v>1013</v>
      </c>
      <c r="N2" s="656" t="s">
        <v>1258</v>
      </c>
      <c r="O2" s="656" t="s">
        <v>11</v>
      </c>
    </row>
    <row r="3" spans="1:15" s="3" customFormat="1" ht="88.5" customHeight="1" x14ac:dyDescent="0.2">
      <c r="A3" s="5">
        <v>3</v>
      </c>
      <c r="B3" s="5">
        <v>1</v>
      </c>
      <c r="C3" s="898" t="s">
        <v>108</v>
      </c>
      <c r="D3" s="430" t="s">
        <v>109</v>
      </c>
      <c r="E3" s="67" t="s">
        <v>64</v>
      </c>
      <c r="F3" s="67"/>
      <c r="G3" s="68">
        <v>42024</v>
      </c>
      <c r="H3" s="69">
        <v>42307</v>
      </c>
      <c r="I3" s="1173">
        <f>MONITORIAS!X29</f>
        <v>0.70000000000000007</v>
      </c>
      <c r="J3" s="1173">
        <f>MONITORIAS!X28</f>
        <v>0.65</v>
      </c>
      <c r="K3" s="6">
        <v>43382</v>
      </c>
      <c r="L3" s="5" t="s">
        <v>1373</v>
      </c>
      <c r="M3" s="1019" t="s">
        <v>2616</v>
      </c>
      <c r="N3" s="9"/>
      <c r="O3" s="1019" t="s">
        <v>2703</v>
      </c>
    </row>
    <row r="4" spans="1:15" s="3" customFormat="1" ht="48.6" customHeight="1" x14ac:dyDescent="0.2">
      <c r="A4" s="5">
        <v>5</v>
      </c>
      <c r="B4" s="5">
        <v>2</v>
      </c>
      <c r="C4" s="898" t="s">
        <v>461</v>
      </c>
      <c r="D4" s="430" t="s">
        <v>1241</v>
      </c>
      <c r="E4" s="429" t="s">
        <v>1242</v>
      </c>
      <c r="F4" s="67"/>
      <c r="G4" s="7">
        <v>42125</v>
      </c>
      <c r="H4" s="7">
        <v>42369</v>
      </c>
      <c r="I4" s="1173">
        <f>'ADMINISTRATIVO UNISALUD'!S37</f>
        <v>0.90666666666666662</v>
      </c>
      <c r="J4" s="1173">
        <f>'ADMINISTRATIVO UNISALUD'!S36</f>
        <v>0.85000000000000009</v>
      </c>
      <c r="K4" s="6"/>
      <c r="L4" s="2545" t="s">
        <v>2093</v>
      </c>
      <c r="M4" s="955" t="s">
        <v>2617</v>
      </c>
      <c r="N4" s="2549" t="s">
        <v>3057</v>
      </c>
      <c r="O4" s="2547" t="s">
        <v>2618</v>
      </c>
    </row>
    <row r="5" spans="1:15" s="3" customFormat="1" ht="45" customHeight="1" x14ac:dyDescent="0.2">
      <c r="A5" s="5">
        <v>6</v>
      </c>
      <c r="B5" s="5">
        <v>3</v>
      </c>
      <c r="C5" s="898" t="s">
        <v>461</v>
      </c>
      <c r="D5" s="430" t="s">
        <v>1211</v>
      </c>
      <c r="E5" s="429" t="s">
        <v>1242</v>
      </c>
      <c r="F5" s="67"/>
      <c r="G5" s="7">
        <v>42276</v>
      </c>
      <c r="H5" s="7">
        <v>42550</v>
      </c>
      <c r="I5" s="1173">
        <f>'ASISTENCIAL UNISALUD'!T65</f>
        <v>0.84599999999999997</v>
      </c>
      <c r="J5" s="1173">
        <f>'ASISTENCIAL UNISALUD'!T64</f>
        <v>0.83260869565217399</v>
      </c>
      <c r="K5" s="6"/>
      <c r="L5" s="2546"/>
      <c r="M5" s="955" t="s">
        <v>2619</v>
      </c>
      <c r="N5" s="2550"/>
      <c r="O5" s="2548"/>
    </row>
    <row r="6" spans="1:15" s="3" customFormat="1" ht="62.1" customHeight="1" x14ac:dyDescent="0.2">
      <c r="A6" s="5">
        <v>7</v>
      </c>
      <c r="B6" s="5">
        <v>4</v>
      </c>
      <c r="C6" s="898" t="s">
        <v>1243</v>
      </c>
      <c r="D6" s="1256" t="s">
        <v>1212</v>
      </c>
      <c r="E6" s="8" t="s">
        <v>1244</v>
      </c>
      <c r="F6" s="67"/>
      <c r="G6" s="7">
        <v>42461</v>
      </c>
      <c r="H6" s="7">
        <v>42734</v>
      </c>
      <c r="I6" s="1173">
        <f>'COMISIONES DE ESTUDIO '!N26</f>
        <v>0.88333333333333341</v>
      </c>
      <c r="J6" s="1173">
        <f>'COMISIONES DE ESTUDIO '!T33</f>
        <v>0.87084088437839813</v>
      </c>
      <c r="K6" s="6">
        <v>44165</v>
      </c>
      <c r="L6" s="5" t="s">
        <v>1256</v>
      </c>
      <c r="M6" s="5"/>
      <c r="N6" s="9"/>
      <c r="O6" s="1020" t="s">
        <v>2620</v>
      </c>
    </row>
    <row r="7" spans="1:15" s="3" customFormat="1" ht="99.6" customHeight="1" x14ac:dyDescent="0.2">
      <c r="A7" s="5">
        <v>8</v>
      </c>
      <c r="B7" s="5">
        <v>5</v>
      </c>
      <c r="C7" s="1426" t="s">
        <v>1245</v>
      </c>
      <c r="D7" s="430" t="s">
        <v>1214</v>
      </c>
      <c r="E7" s="430" t="s">
        <v>1246</v>
      </c>
      <c r="F7" s="67"/>
      <c r="G7" s="7">
        <v>42943</v>
      </c>
      <c r="H7" s="7">
        <v>43343</v>
      </c>
      <c r="I7" s="1173">
        <f>PQRSF!U39</f>
        <v>0.43478260869565216</v>
      </c>
      <c r="J7" s="1173">
        <f>PQRSF!U38</f>
        <v>0.40368852459016386</v>
      </c>
      <c r="K7" s="6">
        <v>43789</v>
      </c>
      <c r="L7" s="5" t="s">
        <v>1256</v>
      </c>
      <c r="M7" s="5" t="s">
        <v>3035</v>
      </c>
      <c r="N7" s="9"/>
      <c r="O7" s="1021" t="s">
        <v>2704</v>
      </c>
    </row>
    <row r="8" spans="1:15" s="3" customFormat="1" ht="54.75" customHeight="1" x14ac:dyDescent="0.2">
      <c r="A8" s="5">
        <v>10</v>
      </c>
      <c r="B8" s="5">
        <v>6</v>
      </c>
      <c r="C8" s="898" t="s">
        <v>1247</v>
      </c>
      <c r="D8" s="8" t="s">
        <v>1220</v>
      </c>
      <c r="E8" s="8" t="s">
        <v>64</v>
      </c>
      <c r="F8" s="67"/>
      <c r="G8" s="6">
        <v>42955</v>
      </c>
      <c r="H8" s="6">
        <v>43190</v>
      </c>
      <c r="I8" s="1173">
        <f>C.I.C!Q23</f>
        <v>0.2857142857142857</v>
      </c>
      <c r="J8" s="1173">
        <f>C.I.C!S23</f>
        <v>1</v>
      </c>
      <c r="K8" s="6">
        <v>44165</v>
      </c>
      <c r="L8" s="5" t="s">
        <v>1256</v>
      </c>
      <c r="M8" s="5" t="s">
        <v>3159</v>
      </c>
      <c r="N8" s="9"/>
      <c r="O8" s="1021" t="s">
        <v>2705</v>
      </c>
    </row>
    <row r="9" spans="1:15" s="3" customFormat="1" ht="27.75" customHeight="1" x14ac:dyDescent="0.2">
      <c r="A9" s="2542" t="s">
        <v>1462</v>
      </c>
      <c r="B9" s="2543"/>
      <c r="C9" s="2543"/>
      <c r="D9" s="2543"/>
      <c r="E9" s="2543"/>
      <c r="F9" s="2543"/>
      <c r="G9" s="2543"/>
      <c r="H9" s="2543"/>
      <c r="I9" s="2543"/>
      <c r="J9" s="2543"/>
      <c r="K9" s="2543"/>
      <c r="L9" s="2543"/>
      <c r="M9" s="2543"/>
      <c r="N9" s="2543"/>
      <c r="O9" s="2544"/>
    </row>
    <row r="10" spans="1:15" s="3" customFormat="1" ht="57.95" customHeight="1" x14ac:dyDescent="0.2">
      <c r="A10" s="5">
        <v>11</v>
      </c>
      <c r="B10" s="5">
        <v>7</v>
      </c>
      <c r="C10" s="898" t="s">
        <v>1243</v>
      </c>
      <c r="D10" s="1256" t="s">
        <v>1248</v>
      </c>
      <c r="E10" s="9" t="s">
        <v>1244</v>
      </c>
      <c r="F10" s="67"/>
      <c r="G10" s="6">
        <v>43252</v>
      </c>
      <c r="H10" s="6">
        <v>43616</v>
      </c>
      <c r="I10" s="1173">
        <f>POSGRADOS!S36</f>
        <v>0.43382352941176472</v>
      </c>
      <c r="J10" s="1173">
        <f>POSGRADOS!U36</f>
        <v>9.0909090909090912E-2</v>
      </c>
      <c r="K10" s="6">
        <v>43789</v>
      </c>
      <c r="L10" s="5" t="s">
        <v>1256</v>
      </c>
      <c r="M10" s="5" t="s">
        <v>2983</v>
      </c>
      <c r="N10" s="9"/>
      <c r="O10" s="1021" t="s">
        <v>2621</v>
      </c>
    </row>
    <row r="11" spans="1:15" s="3" customFormat="1" ht="48.6" customHeight="1" x14ac:dyDescent="0.2">
      <c r="A11" s="5">
        <v>12</v>
      </c>
      <c r="B11" s="5">
        <v>8</v>
      </c>
      <c r="C11" s="1429" t="s">
        <v>1249</v>
      </c>
      <c r="D11" s="1256" t="s">
        <v>1250</v>
      </c>
      <c r="E11" s="9" t="s">
        <v>1251</v>
      </c>
      <c r="F11" s="67"/>
      <c r="G11" s="6">
        <v>43374</v>
      </c>
      <c r="H11" s="6">
        <v>43818</v>
      </c>
      <c r="I11" s="1173">
        <f>'GESTIÓN AMBIENTAL'!Q34</f>
        <v>0.62499999999999989</v>
      </c>
      <c r="J11" s="1173">
        <f>'GESTIÓN AMBIENTAL'!S34</f>
        <v>0.45454545454545453</v>
      </c>
      <c r="K11" s="6">
        <v>43804</v>
      </c>
      <c r="L11" s="5" t="s">
        <v>1256</v>
      </c>
      <c r="M11" s="5"/>
      <c r="N11" s="9"/>
      <c r="O11" s="1019" t="s">
        <v>2622</v>
      </c>
    </row>
    <row r="12" spans="1:15" s="3" customFormat="1" ht="55.5" customHeight="1" x14ac:dyDescent="0.2">
      <c r="A12" s="5">
        <v>13</v>
      </c>
      <c r="B12" s="5">
        <v>9</v>
      </c>
      <c r="C12" s="1171" t="s">
        <v>1252</v>
      </c>
      <c r="D12" s="1369" t="s">
        <v>1253</v>
      </c>
      <c r="E12" s="429" t="s">
        <v>1242</v>
      </c>
      <c r="F12" s="5"/>
      <c r="G12" s="6">
        <v>43136</v>
      </c>
      <c r="H12" s="6">
        <v>43739</v>
      </c>
      <c r="I12" s="1173">
        <f>'BIENESTAR UNIVERSITARIO'!S38</f>
        <v>0.53877551020408154</v>
      </c>
      <c r="J12" s="1173">
        <f>'BIENESTAR UNIVERSITARIO'!U38</f>
        <v>1</v>
      </c>
      <c r="K12" s="6">
        <v>43795</v>
      </c>
      <c r="L12" s="5" t="s">
        <v>1256</v>
      </c>
      <c r="M12" s="5"/>
      <c r="N12" s="9"/>
      <c r="O12" s="1019" t="s">
        <v>2623</v>
      </c>
    </row>
    <row r="13" spans="1:15" s="3" customFormat="1" ht="58.5" customHeight="1" x14ac:dyDescent="0.2">
      <c r="A13" s="5">
        <v>14</v>
      </c>
      <c r="B13" s="5">
        <v>10</v>
      </c>
      <c r="C13" s="1429" t="s">
        <v>108</v>
      </c>
      <c r="D13" s="8" t="s">
        <v>71</v>
      </c>
      <c r="E13" s="67" t="s">
        <v>64</v>
      </c>
      <c r="F13" s="5"/>
      <c r="G13" s="68">
        <v>43430</v>
      </c>
      <c r="H13" s="68">
        <v>43794</v>
      </c>
      <c r="I13" s="1173">
        <f>'CONTRATACIÓN - PROVEEDORES'!R26</f>
        <v>0.59756097560975607</v>
      </c>
      <c r="J13" s="1173">
        <f>'CONTRATACIÓN - PROVEEDORES'!T26</f>
        <v>0.26666666666666666</v>
      </c>
      <c r="K13" s="6">
        <v>43796</v>
      </c>
      <c r="L13" s="5" t="s">
        <v>1256</v>
      </c>
      <c r="M13" s="5"/>
      <c r="N13" s="9"/>
      <c r="O13" s="1019" t="s">
        <v>2622</v>
      </c>
    </row>
    <row r="14" spans="1:15" s="4" customFormat="1" ht="47.1" customHeight="1" x14ac:dyDescent="0.2">
      <c r="A14" s="5">
        <v>15</v>
      </c>
      <c r="B14" s="5">
        <v>11</v>
      </c>
      <c r="C14" s="1171" t="str">
        <f>'PROCESOS DISCIPLINARIOS'!$F$9</f>
        <v>División de Gestión del Talento Humano</v>
      </c>
      <c r="D14" s="8" t="str">
        <f>'PROCESOS DISCIPLINARIOS'!$I$9</f>
        <v>Procesos Disciplicarios</v>
      </c>
      <c r="E14" s="8" t="str">
        <f>'PROCESOS DISCIPLINARIOS'!$C$9</f>
        <v>Gestión Administrativa y Financiera</v>
      </c>
      <c r="F14" s="5"/>
      <c r="G14" s="7">
        <v>43633</v>
      </c>
      <c r="H14" s="7">
        <v>43998</v>
      </c>
      <c r="I14" s="1173">
        <f>'PROCESOS DISCIPLINARIOS'!$P$15</f>
        <v>0.5714285714285714</v>
      </c>
      <c r="J14" s="1173">
        <f>'PROCESOS DISCIPLINARIOS'!$R$15</f>
        <v>1</v>
      </c>
      <c r="K14" s="6">
        <v>43796</v>
      </c>
      <c r="L14" s="5" t="s">
        <v>1372</v>
      </c>
      <c r="M14" s="5" t="s">
        <v>2624</v>
      </c>
      <c r="N14" s="9"/>
      <c r="O14" s="1019" t="s">
        <v>2625</v>
      </c>
    </row>
    <row r="15" spans="1:15" s="4" customFormat="1" ht="53.45" customHeight="1" x14ac:dyDescent="0.2">
      <c r="A15" s="5">
        <v>16</v>
      </c>
      <c r="B15" s="5">
        <v>12</v>
      </c>
      <c r="C15" s="898" t="s">
        <v>1243</v>
      </c>
      <c r="D15" s="1256" t="s">
        <v>1254</v>
      </c>
      <c r="E15" s="8" t="s">
        <v>1244</v>
      </c>
      <c r="F15" s="5"/>
      <c r="G15" s="7"/>
      <c r="H15" s="7"/>
      <c r="I15" s="1173">
        <f>'COMISIÓN ACADÉMICA '!Q17</f>
        <v>0.28749999999999998</v>
      </c>
      <c r="J15" s="1173">
        <f>'COMISIÓN ACADÉMICA '!S17</f>
        <v>0.875</v>
      </c>
      <c r="K15" s="6">
        <v>44165</v>
      </c>
      <c r="L15" s="5" t="s">
        <v>1257</v>
      </c>
      <c r="M15" s="1108" t="s">
        <v>2993</v>
      </c>
      <c r="N15" s="9"/>
      <c r="O15" s="1019" t="s">
        <v>2621</v>
      </c>
    </row>
    <row r="16" spans="1:15" s="4" customFormat="1" ht="42.6" customHeight="1" x14ac:dyDescent="0.2">
      <c r="A16" s="5">
        <v>17</v>
      </c>
      <c r="B16" s="5">
        <v>13</v>
      </c>
      <c r="C16" s="898" t="s">
        <v>1243</v>
      </c>
      <c r="D16" s="1256" t="s">
        <v>1234</v>
      </c>
      <c r="E16" s="8" t="s">
        <v>1244</v>
      </c>
      <c r="F16" s="5"/>
      <c r="G16" s="7">
        <v>43374</v>
      </c>
      <c r="H16" s="7">
        <v>43738</v>
      </c>
      <c r="I16" s="1173">
        <f>'EVALUACIÓN DOCENTE '!Q18</f>
        <v>0</v>
      </c>
      <c r="J16" s="1173">
        <f>'EVALUACIÓN DOCENTE '!S18</f>
        <v>1</v>
      </c>
      <c r="K16" s="6">
        <v>44165</v>
      </c>
      <c r="L16" s="5" t="s">
        <v>1256</v>
      </c>
      <c r="M16" s="5" t="s">
        <v>2985</v>
      </c>
      <c r="N16" s="9"/>
      <c r="O16" s="1019" t="s">
        <v>2626</v>
      </c>
    </row>
    <row r="17" spans="1:15" s="504" customFormat="1" ht="54.6" customHeight="1" x14ac:dyDescent="0.2">
      <c r="A17" s="5">
        <v>18</v>
      </c>
      <c r="B17" s="5">
        <v>14</v>
      </c>
      <c r="C17" s="898" t="s">
        <v>1243</v>
      </c>
      <c r="D17" s="1256" t="s">
        <v>1255</v>
      </c>
      <c r="E17" s="8" t="s">
        <v>1244</v>
      </c>
      <c r="F17" s="5"/>
      <c r="G17" s="7">
        <v>43374</v>
      </c>
      <c r="H17" s="7">
        <v>43819</v>
      </c>
      <c r="I17" s="1173">
        <f>'SELECCIÓN DOCENTE '!Q15</f>
        <v>0.5714285714285714</v>
      </c>
      <c r="J17" s="1173">
        <f>'SELECCIÓN DOCENTE '!S15</f>
        <v>0.83333333333333337</v>
      </c>
      <c r="K17" s="6">
        <v>44165</v>
      </c>
      <c r="L17" s="5" t="s">
        <v>1256</v>
      </c>
      <c r="M17" s="1108" t="s">
        <v>2989</v>
      </c>
      <c r="N17" s="9"/>
      <c r="O17" s="1019" t="s">
        <v>2627</v>
      </c>
    </row>
    <row r="18" spans="1:15" s="4" customFormat="1" ht="78.599999999999994" customHeight="1" x14ac:dyDescent="0.2">
      <c r="A18" s="5">
        <v>19</v>
      </c>
      <c r="B18" s="5">
        <v>15</v>
      </c>
      <c r="C18" s="898" t="s">
        <v>1444</v>
      </c>
      <c r="D18" s="1256" t="s">
        <v>1445</v>
      </c>
      <c r="E18" s="8" t="s">
        <v>1446</v>
      </c>
      <c r="F18" s="5"/>
      <c r="G18" s="7" t="e">
        <f>MIN(#REF!)</f>
        <v>#REF!</v>
      </c>
      <c r="H18" s="7" t="e">
        <f>MAX(#REF!)</f>
        <v>#REF!</v>
      </c>
      <c r="I18" s="1173">
        <f>'PDI '!P28</f>
        <v>0.51428571428571435</v>
      </c>
      <c r="J18" s="1173">
        <f>'PDI '!R28</f>
        <v>0.7142857142857143</v>
      </c>
      <c r="K18" s="6">
        <v>44165</v>
      </c>
      <c r="L18" s="5" t="s">
        <v>1256</v>
      </c>
      <c r="M18" s="5" t="s">
        <v>2858</v>
      </c>
      <c r="N18" s="9"/>
      <c r="O18" s="1022" t="s">
        <v>2706</v>
      </c>
    </row>
    <row r="19" spans="1:15" ht="61.5" customHeight="1" x14ac:dyDescent="0.2">
      <c r="A19" s="524">
        <v>20</v>
      </c>
      <c r="B19" s="5">
        <v>16</v>
      </c>
      <c r="C19" s="898" t="s">
        <v>1487</v>
      </c>
      <c r="D19" s="1369" t="s">
        <v>1728</v>
      </c>
      <c r="E19" s="8" t="s">
        <v>1446</v>
      </c>
      <c r="F19" s="525"/>
      <c r="G19" s="525"/>
      <c r="H19" s="525"/>
      <c r="I19" s="1173">
        <f>CALIDAD!P24</f>
        <v>0.90333333333333343</v>
      </c>
      <c r="J19" s="1173">
        <f>CALIDAD!T24</f>
        <v>0.24242424242424243</v>
      </c>
      <c r="K19" s="6">
        <v>43798</v>
      </c>
      <c r="L19" s="5" t="s">
        <v>2096</v>
      </c>
      <c r="M19" s="5" t="s">
        <v>3056</v>
      </c>
      <c r="N19" s="1011" t="s">
        <v>2628</v>
      </c>
      <c r="O19" s="1022" t="s">
        <v>2707</v>
      </c>
    </row>
    <row r="20" spans="1:15" ht="57.6" customHeight="1" x14ac:dyDescent="0.2">
      <c r="A20" s="524">
        <v>21</v>
      </c>
      <c r="B20" s="5">
        <v>17</v>
      </c>
      <c r="C20" s="898" t="s">
        <v>1743</v>
      </c>
      <c r="D20" s="1256" t="s">
        <v>1744</v>
      </c>
      <c r="E20" s="1108" t="s">
        <v>2798</v>
      </c>
      <c r="F20" s="525"/>
      <c r="G20" s="525"/>
      <c r="H20" s="525"/>
      <c r="I20" s="1173">
        <f>'PRESUPUESTO  '!P24</f>
        <v>0.40869565217391307</v>
      </c>
      <c r="J20" s="1173">
        <f>'PRESUPUESTO  '!T24</f>
        <v>0</v>
      </c>
      <c r="K20" s="6">
        <v>44165</v>
      </c>
      <c r="L20" s="5" t="s">
        <v>1729</v>
      </c>
      <c r="M20" s="525"/>
      <c r="N20" s="525"/>
      <c r="O20" s="1022" t="s">
        <v>2629</v>
      </c>
    </row>
    <row r="21" spans="1:15" ht="75.599999999999994" customHeight="1" x14ac:dyDescent="0.2">
      <c r="A21" s="752">
        <v>22</v>
      </c>
      <c r="B21" s="5">
        <v>18</v>
      </c>
      <c r="C21" s="1171" t="s">
        <v>1941</v>
      </c>
      <c r="D21" s="1369" t="s">
        <v>1942</v>
      </c>
      <c r="E21" s="5" t="s">
        <v>64</v>
      </c>
      <c r="F21" s="753"/>
      <c r="G21" s="753"/>
      <c r="H21" s="753"/>
      <c r="I21" s="1173">
        <f>TRANSPORTE!R32</f>
        <v>0.4458333333333333</v>
      </c>
      <c r="J21" s="755">
        <f>TRANSPORTE!T32</f>
        <v>0</v>
      </c>
      <c r="K21" s="933">
        <v>43800</v>
      </c>
      <c r="L21" s="5" t="s">
        <v>1729</v>
      </c>
      <c r="M21" s="753"/>
      <c r="N21" s="753"/>
      <c r="O21" s="1021" t="s">
        <v>2630</v>
      </c>
    </row>
    <row r="22" spans="1:15" ht="32.1" customHeight="1" x14ac:dyDescent="0.2">
      <c r="A22" s="752">
        <v>23</v>
      </c>
      <c r="B22" s="5">
        <v>19</v>
      </c>
      <c r="C22" s="898" t="s">
        <v>1444</v>
      </c>
      <c r="D22" s="1256" t="s">
        <v>2090</v>
      </c>
      <c r="E22" s="5" t="s">
        <v>2799</v>
      </c>
      <c r="F22" s="525"/>
      <c r="G22" s="525"/>
      <c r="H22" s="525"/>
      <c r="I22" s="1173">
        <f>'INFORMES GESTIÓN'!Q14</f>
        <v>0.95</v>
      </c>
      <c r="J22" s="755">
        <f>'INFORMES GESTIÓN'!S14</f>
        <v>0.5</v>
      </c>
      <c r="K22" s="933">
        <v>44165</v>
      </c>
      <c r="L22" s="5" t="s">
        <v>1256</v>
      </c>
      <c r="M22" s="525"/>
      <c r="N22" s="525"/>
      <c r="O22" s="754" t="s">
        <v>2095</v>
      </c>
    </row>
    <row r="23" spans="1:15" ht="22.5" customHeight="1" x14ac:dyDescent="0.2">
      <c r="A23" s="752">
        <v>24</v>
      </c>
      <c r="B23" s="5">
        <v>20</v>
      </c>
      <c r="C23" s="898" t="s">
        <v>2091</v>
      </c>
      <c r="D23" s="1256" t="s">
        <v>2092</v>
      </c>
      <c r="E23" s="5" t="s">
        <v>2975</v>
      </c>
      <c r="F23" s="525"/>
      <c r="G23" s="525"/>
      <c r="H23" s="525"/>
      <c r="I23" s="1173">
        <f>'ARCHIVO HISTÓRICO '!Q19</f>
        <v>0.82969302872720829</v>
      </c>
      <c r="J23" s="932">
        <f>'ARCHIVO HISTÓRICO '!U19</f>
        <v>0.75</v>
      </c>
      <c r="K23" s="933">
        <v>44134</v>
      </c>
      <c r="L23" s="5" t="s">
        <v>1256</v>
      </c>
      <c r="M23" s="525"/>
      <c r="N23" s="525"/>
      <c r="O23" s="754" t="s">
        <v>2094</v>
      </c>
    </row>
    <row r="24" spans="1:15" s="1060" customFormat="1" ht="33.6" customHeight="1" x14ac:dyDescent="0.2">
      <c r="A24" s="1023"/>
      <c r="B24" s="2542" t="s">
        <v>2792</v>
      </c>
      <c r="C24" s="2543"/>
      <c r="D24" s="2543"/>
      <c r="E24" s="2543"/>
      <c r="F24" s="2543"/>
      <c r="G24" s="2543"/>
      <c r="H24" s="2543"/>
      <c r="I24" s="2543"/>
      <c r="J24" s="2543"/>
      <c r="K24" s="2543"/>
      <c r="L24" s="2543"/>
      <c r="M24" s="2543"/>
      <c r="N24" s="2543"/>
      <c r="O24" s="2543"/>
    </row>
    <row r="25" spans="1:15" ht="26.1" customHeight="1" x14ac:dyDescent="0.2">
      <c r="A25" s="1023">
        <v>25</v>
      </c>
      <c r="B25" s="1023">
        <v>21</v>
      </c>
      <c r="C25" s="1172" t="s">
        <v>1487</v>
      </c>
      <c r="D25" s="1349" t="s">
        <v>2390</v>
      </c>
      <c r="E25" s="1536" t="s">
        <v>2965</v>
      </c>
      <c r="F25" s="525"/>
      <c r="G25" s="525"/>
      <c r="H25" s="525"/>
      <c r="I25" s="1174">
        <f>'CGR 2018-2019'!Q43</f>
        <v>0.14090909090909093</v>
      </c>
      <c r="J25" s="1024">
        <f>'CGR 2018-2019'!U43</f>
        <v>9.0909090909090912E-2</v>
      </c>
      <c r="K25" s="1025">
        <v>44012</v>
      </c>
      <c r="L25" s="1" t="s">
        <v>1256</v>
      </c>
      <c r="M25" s="1026"/>
      <c r="N25" s="1026"/>
      <c r="O25" s="1027" t="s">
        <v>2274</v>
      </c>
    </row>
    <row r="26" spans="1:15" ht="35.1" customHeight="1" x14ac:dyDescent="0.2">
      <c r="A26" s="1023">
        <v>26</v>
      </c>
      <c r="B26" s="1023">
        <v>22</v>
      </c>
      <c r="C26" s="1029" t="s">
        <v>62</v>
      </c>
      <c r="D26" s="1349" t="s">
        <v>1761</v>
      </c>
      <c r="E26" s="1029" t="s">
        <v>64</v>
      </c>
      <c r="F26" s="524"/>
      <c r="G26" s="524"/>
      <c r="H26" s="524"/>
      <c r="I26" s="1175">
        <f>'TALENTO HUMANO'!Q55</f>
        <v>0.47222222222222204</v>
      </c>
      <c r="J26" s="1024">
        <f>'TALENTO HUMANO'!S55</f>
        <v>1</v>
      </c>
      <c r="K26" s="1025">
        <v>44165</v>
      </c>
      <c r="L26" s="1023" t="s">
        <v>1256</v>
      </c>
      <c r="M26" s="524" t="s">
        <v>3026</v>
      </c>
      <c r="N26" s="524"/>
      <c r="O26" s="1050" t="s">
        <v>2631</v>
      </c>
    </row>
    <row r="27" spans="1:15" ht="42.95" customHeight="1" x14ac:dyDescent="0.2">
      <c r="A27" s="1023">
        <v>27</v>
      </c>
      <c r="B27" s="1023">
        <v>23</v>
      </c>
      <c r="C27" s="1530" t="s">
        <v>1243</v>
      </c>
      <c r="D27" s="1349" t="s">
        <v>2632</v>
      </c>
      <c r="E27" s="1029" t="s">
        <v>1244</v>
      </c>
      <c r="F27" s="1048"/>
      <c r="G27" s="1048"/>
      <c r="H27" s="1048"/>
      <c r="I27" s="1175">
        <f>'ESTIMULOS ACADÉMICOS'!Q14</f>
        <v>0.41428571428571431</v>
      </c>
      <c r="J27" s="1175">
        <f>'ESTIMULOS ACADÉMICOS'!S14</f>
        <v>1</v>
      </c>
      <c r="K27" s="1025">
        <v>44165</v>
      </c>
      <c r="L27" s="1023" t="s">
        <v>1256</v>
      </c>
      <c r="M27" s="1048" t="s">
        <v>3032</v>
      </c>
      <c r="N27" s="1048"/>
      <c r="O27" s="1050" t="s">
        <v>2633</v>
      </c>
    </row>
    <row r="28" spans="1:15" ht="39.950000000000003" customHeight="1" x14ac:dyDescent="0.2">
      <c r="A28" s="752">
        <v>28</v>
      </c>
      <c r="B28" s="1023">
        <v>24</v>
      </c>
      <c r="C28" s="524" t="s">
        <v>2684</v>
      </c>
      <c r="D28" s="1264" t="s">
        <v>2685</v>
      </c>
      <c r="E28" s="1109" t="s">
        <v>2800</v>
      </c>
      <c r="F28" s="1028"/>
      <c r="G28" s="525"/>
      <c r="H28" s="525"/>
      <c r="I28" s="1176">
        <f>Estampilla!R19</f>
        <v>0</v>
      </c>
      <c r="J28" s="1176">
        <f>Estampilla!T19</f>
        <v>0</v>
      </c>
      <c r="K28" s="933">
        <v>44165</v>
      </c>
      <c r="L28" s="752" t="s">
        <v>1256</v>
      </c>
      <c r="M28" s="525"/>
      <c r="N28" s="525"/>
      <c r="O28" s="1051" t="s">
        <v>2686</v>
      </c>
    </row>
    <row r="29" spans="1:15" ht="33" customHeight="1" x14ac:dyDescent="0.2">
      <c r="B29" s="1023">
        <v>25</v>
      </c>
      <c r="C29" s="1427" t="s">
        <v>461</v>
      </c>
      <c r="D29" s="1531" t="s">
        <v>1761</v>
      </c>
      <c r="E29" s="1110" t="s">
        <v>461</v>
      </c>
      <c r="F29" s="525"/>
      <c r="G29" s="525"/>
      <c r="H29" s="525"/>
      <c r="I29" s="1176">
        <f>'TH Unisalud'!R32</f>
        <v>0</v>
      </c>
      <c r="J29" s="1176">
        <f>'TH Unisalud'!T32</f>
        <v>1</v>
      </c>
      <c r="K29" s="752" t="s">
        <v>1194</v>
      </c>
      <c r="L29" s="752" t="s">
        <v>1256</v>
      </c>
      <c r="M29" s="693" t="s">
        <v>3033</v>
      </c>
      <c r="N29" s="525"/>
      <c r="O29" s="1028"/>
    </row>
    <row r="30" spans="1:15" ht="33" customHeight="1" x14ac:dyDescent="0.2">
      <c r="B30" s="752">
        <v>26</v>
      </c>
      <c r="C30" s="1110" t="s">
        <v>1487</v>
      </c>
      <c r="D30" s="1049" t="s">
        <v>2859</v>
      </c>
      <c r="E30" s="1110" t="s">
        <v>1251</v>
      </c>
      <c r="F30" s="525"/>
      <c r="G30" s="525"/>
      <c r="H30" s="525"/>
      <c r="I30" s="1176">
        <f>'Programa Auditoría'!P18</f>
        <v>0</v>
      </c>
      <c r="J30" s="1176">
        <f>'Programa Auditoría'!R18</f>
        <v>1</v>
      </c>
      <c r="K30" s="752" t="s">
        <v>1194</v>
      </c>
      <c r="L30" s="752" t="s">
        <v>1256</v>
      </c>
      <c r="M30" s="695" t="s">
        <v>3034</v>
      </c>
      <c r="N30" s="525"/>
      <c r="O30" s="1028"/>
    </row>
    <row r="31" spans="1:15" ht="33.6" customHeight="1" x14ac:dyDescent="0.2">
      <c r="B31" s="752">
        <v>27</v>
      </c>
      <c r="C31" s="1110" t="s">
        <v>3097</v>
      </c>
      <c r="D31" s="1049" t="s">
        <v>3098</v>
      </c>
      <c r="E31" s="1110" t="s">
        <v>64</v>
      </c>
      <c r="F31" s="525"/>
      <c r="G31" s="525"/>
      <c r="H31" s="525"/>
      <c r="I31" s="1176">
        <f>'Legalización avances'!Q20</f>
        <v>0</v>
      </c>
      <c r="J31" s="1176">
        <f>'Legalización avances'!S20</f>
        <v>1</v>
      </c>
      <c r="K31" s="933">
        <v>44165</v>
      </c>
      <c r="L31" s="752" t="s">
        <v>1256</v>
      </c>
      <c r="M31" s="1028" t="s">
        <v>3099</v>
      </c>
      <c r="N31" s="525"/>
      <c r="O31" s="1028"/>
    </row>
    <row r="33" spans="1:20" x14ac:dyDescent="0.2">
      <c r="O33" s="935"/>
    </row>
    <row r="34" spans="1:20" ht="25.5" customHeight="1" x14ac:dyDescent="0.2">
      <c r="A34" s="1015"/>
      <c r="C34" s="1015"/>
      <c r="D34" s="1015"/>
      <c r="E34" s="1265" t="s">
        <v>2926</v>
      </c>
      <c r="O34" s="934"/>
    </row>
    <row r="35" spans="1:20" ht="19.5" customHeight="1" x14ac:dyDescent="0.2">
      <c r="A35" s="1016"/>
      <c r="B35" s="1061"/>
      <c r="C35" s="2539" t="s">
        <v>12</v>
      </c>
      <c r="D35" s="2540"/>
      <c r="E35" s="1428" t="s">
        <v>2976</v>
      </c>
      <c r="G35" s="2534" t="s">
        <v>2795</v>
      </c>
      <c r="H35" s="2534"/>
      <c r="I35" s="2534"/>
      <c r="J35" s="2534"/>
      <c r="O35" s="934"/>
    </row>
    <row r="36" spans="1:20" ht="17.45" customHeight="1" x14ac:dyDescent="0.2">
      <c r="A36" s="1015"/>
      <c r="C36" s="12" t="s">
        <v>13</v>
      </c>
      <c r="D36" s="12" t="s">
        <v>14</v>
      </c>
      <c r="E36" s="1430" t="s">
        <v>2977</v>
      </c>
      <c r="J36" s="11"/>
      <c r="K36" s="11"/>
      <c r="O36" s="2"/>
    </row>
    <row r="37" spans="1:20" ht="17.45" customHeight="1" x14ac:dyDescent="0.2">
      <c r="A37" s="1015"/>
      <c r="C37" s="13" t="s">
        <v>15</v>
      </c>
      <c r="D37" s="14" t="s">
        <v>16</v>
      </c>
      <c r="E37" s="1431" t="s">
        <v>2978</v>
      </c>
      <c r="J37" s="11"/>
      <c r="K37" s="11"/>
      <c r="O37" s="2535"/>
      <c r="P37" s="2535"/>
      <c r="Q37" s="2535"/>
      <c r="R37" s="2535"/>
    </row>
    <row r="38" spans="1:20" ht="19.5" customHeight="1" x14ac:dyDescent="0.2">
      <c r="A38" s="1015"/>
      <c r="C38" s="15" t="s">
        <v>17</v>
      </c>
      <c r="D38" s="15" t="s">
        <v>18</v>
      </c>
      <c r="J38" s="11"/>
      <c r="K38" s="11"/>
      <c r="O38" s="2534"/>
      <c r="P38" s="2534"/>
      <c r="Q38" s="2534"/>
      <c r="R38" s="2534"/>
    </row>
    <row r="39" spans="1:20" ht="18.600000000000001" customHeight="1" x14ac:dyDescent="0.2">
      <c r="A39" s="938"/>
      <c r="B39" s="938"/>
      <c r="C39" s="16" t="s">
        <v>19</v>
      </c>
      <c r="D39" s="16" t="s">
        <v>20</v>
      </c>
      <c r="G39" s="2534" t="s">
        <v>2793</v>
      </c>
      <c r="H39" s="2534"/>
      <c r="I39" s="2534"/>
      <c r="J39" s="2534"/>
      <c r="K39" s="11"/>
      <c r="L39" s="966"/>
      <c r="M39" s="966"/>
      <c r="N39" s="966"/>
      <c r="O39" s="2535"/>
      <c r="P39" s="2535"/>
      <c r="Q39" s="2535"/>
      <c r="R39" s="2535"/>
      <c r="S39" s="934"/>
      <c r="T39" s="934"/>
    </row>
    <row r="40" spans="1:20" ht="12.75" customHeight="1" x14ac:dyDescent="0.2">
      <c r="A40" s="938"/>
      <c r="B40" s="938"/>
      <c r="C40" s="1015"/>
      <c r="D40" s="1015"/>
      <c r="G40" s="2534" t="s">
        <v>2794</v>
      </c>
      <c r="H40" s="2534"/>
      <c r="I40" s="2534"/>
      <c r="J40" s="2534"/>
      <c r="K40" s="11"/>
      <c r="L40" s="1015"/>
      <c r="M40" s="1015"/>
      <c r="N40" s="1015"/>
      <c r="O40" s="1015"/>
      <c r="P40" s="935"/>
      <c r="Q40" s="2541"/>
      <c r="R40" s="2541"/>
      <c r="S40" s="2541"/>
      <c r="T40" s="2541"/>
    </row>
    <row r="41" spans="1:20" ht="10.5" customHeight="1" x14ac:dyDescent="0.2">
      <c r="A41" s="938"/>
      <c r="B41" s="938"/>
      <c r="K41" s="11"/>
      <c r="L41" s="1015"/>
      <c r="M41" s="1015"/>
      <c r="N41" s="1015"/>
      <c r="O41" s="1015"/>
      <c r="P41" s="935"/>
      <c r="Q41" s="936"/>
      <c r="R41" s="937"/>
      <c r="S41" s="936"/>
      <c r="T41" s="934"/>
    </row>
    <row r="42" spans="1:20" ht="10.5" customHeight="1" x14ac:dyDescent="0.2">
      <c r="A42" s="938"/>
      <c r="B42" s="938"/>
      <c r="K42" s="11"/>
      <c r="L42" s="1015"/>
      <c r="M42" s="1015"/>
      <c r="N42" s="1015"/>
      <c r="O42" s="1015"/>
      <c r="P42" s="935"/>
      <c r="Q42" s="936"/>
      <c r="R42" s="937"/>
      <c r="S42" s="937"/>
      <c r="T42" s="936"/>
    </row>
    <row r="43" spans="1:20" ht="12.75" customHeight="1" x14ac:dyDescent="0.2">
      <c r="A43" s="1015"/>
      <c r="K43" s="18"/>
      <c r="L43" s="17"/>
      <c r="M43" s="1015"/>
      <c r="N43" s="1015"/>
      <c r="O43" s="1015"/>
      <c r="P43" s="1015"/>
      <c r="Q43" s="1015"/>
      <c r="R43" s="1015"/>
      <c r="S43" s="934"/>
      <c r="T43" s="934"/>
    </row>
    <row r="44" spans="1:20" x14ac:dyDescent="0.2">
      <c r="A44" s="1015"/>
      <c r="G44" s="2534" t="s">
        <v>2796</v>
      </c>
      <c r="H44" s="2535"/>
      <c r="I44" s="2535"/>
      <c r="J44" s="2535"/>
      <c r="K44" s="11"/>
      <c r="L44" s="1015"/>
      <c r="M44" s="1015"/>
      <c r="N44" s="1015"/>
      <c r="O44" s="1016"/>
      <c r="P44" s="1016"/>
      <c r="Q44" s="1016"/>
      <c r="R44" s="1016"/>
      <c r="S44" s="1015"/>
      <c r="T44" s="1015"/>
    </row>
    <row r="45" spans="1:20" x14ac:dyDescent="0.2">
      <c r="A45" s="1015"/>
      <c r="G45" s="2534" t="s">
        <v>2797</v>
      </c>
      <c r="H45" s="2534"/>
      <c r="I45" s="2534"/>
      <c r="J45" s="2534"/>
      <c r="K45" s="938"/>
      <c r="L45" s="938"/>
      <c r="M45" s="938"/>
      <c r="N45" s="938"/>
      <c r="O45" s="1015"/>
      <c r="P45" s="1015"/>
      <c r="Q45" s="1015"/>
      <c r="R45" s="1015"/>
      <c r="S45" s="938"/>
      <c r="T45" s="938"/>
    </row>
    <row r="46" spans="1:20" x14ac:dyDescent="0.2">
      <c r="K46" s="938"/>
      <c r="L46" s="938"/>
      <c r="M46" s="938"/>
      <c r="N46" s="938"/>
      <c r="O46" s="938"/>
      <c r="P46" s="938"/>
      <c r="Q46" s="938"/>
      <c r="R46" s="938"/>
      <c r="S46" s="938"/>
      <c r="T46" s="938"/>
    </row>
    <row r="47" spans="1:20" x14ac:dyDescent="0.2">
      <c r="I47" s="938"/>
      <c r="J47" s="938"/>
      <c r="K47" s="938"/>
      <c r="L47" s="938"/>
      <c r="M47" s="938"/>
      <c r="N47" s="938"/>
      <c r="O47" s="938"/>
      <c r="P47" s="938"/>
      <c r="Q47" s="938"/>
      <c r="R47" s="938"/>
      <c r="S47" s="938"/>
      <c r="T47" s="938"/>
    </row>
    <row r="48" spans="1:20" x14ac:dyDescent="0.2">
      <c r="I48" s="1052"/>
      <c r="J48" s="1052"/>
      <c r="K48" s="938"/>
      <c r="L48" s="938"/>
      <c r="M48" s="938"/>
      <c r="N48" s="938"/>
      <c r="O48" s="938"/>
      <c r="P48" s="938"/>
      <c r="Q48" s="938"/>
      <c r="R48" s="938"/>
      <c r="S48" s="938"/>
      <c r="T48" s="938"/>
    </row>
    <row r="49" spans="9:20" x14ac:dyDescent="0.2">
      <c r="I49" s="959"/>
      <c r="J49" s="1053"/>
      <c r="K49" s="11"/>
      <c r="L49" s="1015"/>
      <c r="M49" s="1015"/>
      <c r="N49" s="1015"/>
      <c r="O49" s="1015"/>
      <c r="P49" s="1015"/>
      <c r="Q49" s="1015"/>
      <c r="R49" s="1015"/>
      <c r="S49" s="1015"/>
      <c r="T49" s="1015"/>
    </row>
    <row r="50" spans="9:20" x14ac:dyDescent="0.2">
      <c r="I50" s="17"/>
      <c r="J50" s="1053"/>
      <c r="K50" s="11"/>
      <c r="L50" s="1015"/>
      <c r="M50" s="1015"/>
      <c r="N50" s="1015"/>
      <c r="O50" s="1015"/>
      <c r="P50" s="1015"/>
      <c r="Q50" s="1015"/>
      <c r="R50" s="1015"/>
      <c r="S50" s="1015"/>
      <c r="T50" s="1015"/>
    </row>
    <row r="51" spans="9:20" x14ac:dyDescent="0.2">
      <c r="I51" s="1054"/>
      <c r="J51" s="1053"/>
      <c r="K51" s="11"/>
      <c r="L51" s="1015"/>
      <c r="M51" s="1015"/>
      <c r="N51" s="1015"/>
      <c r="O51" s="1015"/>
      <c r="P51" s="1015"/>
      <c r="Q51" s="1015"/>
      <c r="R51" s="1015"/>
      <c r="S51" s="1015"/>
      <c r="T51" s="1015"/>
    </row>
    <row r="52" spans="9:20" x14ac:dyDescent="0.2">
      <c r="I52" s="1054"/>
      <c r="J52" s="1053"/>
      <c r="K52" s="11"/>
      <c r="L52" s="1015"/>
      <c r="M52" s="1015"/>
      <c r="O52" s="1015"/>
      <c r="P52" s="1015"/>
      <c r="Q52" s="1015"/>
      <c r="R52" s="1015"/>
      <c r="S52" s="1015"/>
      <c r="T52" s="1015"/>
    </row>
    <row r="53" spans="9:20" x14ac:dyDescent="0.2">
      <c r="I53" s="1054"/>
      <c r="J53" s="1053"/>
      <c r="K53" s="11"/>
      <c r="L53" s="1015"/>
      <c r="M53" s="1015"/>
      <c r="O53" s="1015"/>
      <c r="P53" s="1015"/>
      <c r="Q53" s="1015"/>
      <c r="R53" s="1015"/>
      <c r="S53" s="1015"/>
      <c r="T53" s="1015"/>
    </row>
    <row r="54" spans="9:20" x14ac:dyDescent="0.2">
      <c r="I54" s="1054"/>
      <c r="J54" s="959"/>
      <c r="K54" s="1015"/>
      <c r="L54" s="1015"/>
      <c r="M54"/>
      <c r="O54" s="1015"/>
      <c r="P54" s="1015"/>
      <c r="Q54" s="1015"/>
      <c r="R54" s="1015"/>
      <c r="S54" s="1015"/>
      <c r="T54" s="1015"/>
    </row>
    <row r="55" spans="9:20" x14ac:dyDescent="0.2">
      <c r="I55" s="1054"/>
      <c r="J55" s="1053"/>
      <c r="K55" s="11"/>
      <c r="L55" s="1015"/>
      <c r="M55" s="1015"/>
      <c r="O55" s="1015"/>
      <c r="P55" s="1015"/>
      <c r="Q55" s="1015"/>
      <c r="R55" s="1015"/>
      <c r="S55" s="1015"/>
      <c r="T55" s="1015"/>
    </row>
    <row r="56" spans="9:20" x14ac:dyDescent="0.2">
      <c r="I56" s="1054"/>
      <c r="J56" s="1053"/>
      <c r="K56" s="11"/>
      <c r="L56" s="1015"/>
      <c r="M56" s="1015"/>
      <c r="O56" s="1015"/>
      <c r="P56" s="1015"/>
      <c r="Q56" s="1015"/>
      <c r="R56" s="1015"/>
      <c r="S56" s="1015"/>
      <c r="T56" s="1015"/>
    </row>
    <row r="57" spans="9:20" x14ac:dyDescent="0.2">
      <c r="I57" s="1055"/>
      <c r="J57" s="1053"/>
      <c r="K57" s="11"/>
      <c r="L57" s="1015"/>
      <c r="M57" s="1015"/>
      <c r="O57" s="1015"/>
      <c r="P57" s="1015"/>
      <c r="Q57" s="1015"/>
      <c r="R57" s="1015"/>
      <c r="S57" s="1015"/>
      <c r="T57" s="1015"/>
    </row>
    <row r="58" spans="9:20" x14ac:dyDescent="0.2">
      <c r="I58" s="959"/>
      <c r="J58" s="1053"/>
      <c r="K58" s="11"/>
      <c r="L58" s="1015"/>
      <c r="M58" s="1015"/>
      <c r="O58" s="1015"/>
      <c r="P58" s="1015"/>
      <c r="Q58" s="1015"/>
      <c r="R58" s="1015"/>
      <c r="S58" s="1015"/>
      <c r="T58" s="1015"/>
    </row>
    <row r="59" spans="9:20" x14ac:dyDescent="0.2">
      <c r="I59" s="959"/>
      <c r="J59" s="1053"/>
      <c r="K59" s="11"/>
      <c r="L59" s="1015"/>
      <c r="M59" s="1015"/>
      <c r="O59" s="1015"/>
      <c r="P59" s="1015"/>
      <c r="Q59" s="1015"/>
      <c r="R59" s="1015"/>
      <c r="S59" s="1015"/>
      <c r="T59" s="1015"/>
    </row>
    <row r="60" spans="9:20" x14ac:dyDescent="0.2">
      <c r="I60" s="959"/>
      <c r="J60" s="1053"/>
      <c r="K60" s="11"/>
      <c r="L60" s="1015"/>
      <c r="M60" s="1015"/>
      <c r="O60" s="1015"/>
      <c r="P60" s="1015"/>
      <c r="Q60" s="1015"/>
      <c r="R60" s="1015"/>
      <c r="S60" s="1015"/>
      <c r="T60" s="1015"/>
    </row>
    <row r="61" spans="9:20" x14ac:dyDescent="0.2">
      <c r="I61" s="959"/>
      <c r="J61" s="11"/>
      <c r="K61" s="11"/>
      <c r="L61" s="1015"/>
      <c r="M61" s="1015"/>
      <c r="O61" s="1015"/>
      <c r="P61" s="1015"/>
      <c r="Q61" s="1015"/>
      <c r="R61" s="1015"/>
      <c r="S61" s="1015"/>
      <c r="T61" s="1015"/>
    </row>
    <row r="62" spans="9:20" x14ac:dyDescent="0.2">
      <c r="I62" s="959"/>
      <c r="J62" s="11"/>
      <c r="K62" s="11"/>
      <c r="L62" s="1015"/>
      <c r="M62" s="1015"/>
      <c r="O62" s="1015"/>
      <c r="P62" s="1015"/>
      <c r="Q62" s="1015"/>
      <c r="R62" s="1015"/>
      <c r="S62" s="1015"/>
      <c r="T62" s="1015"/>
    </row>
    <row r="63" spans="9:20" x14ac:dyDescent="0.2">
      <c r="I63" s="959"/>
      <c r="J63" s="11"/>
      <c r="K63" s="11"/>
      <c r="L63" s="1015"/>
      <c r="M63" s="1015"/>
      <c r="O63" s="1015"/>
      <c r="P63" s="1015"/>
      <c r="Q63" s="1015"/>
      <c r="R63" s="1015"/>
      <c r="S63" s="1015"/>
      <c r="T63" s="1015"/>
    </row>
    <row r="68" spans="4:5" x14ac:dyDescent="0.2">
      <c r="D68" s="1053"/>
      <c r="E68" s="1053"/>
    </row>
  </sheetData>
  <mergeCells count="16">
    <mergeCell ref="G44:J44"/>
    <mergeCell ref="G45:J45"/>
    <mergeCell ref="C1:O1"/>
    <mergeCell ref="C35:D35"/>
    <mergeCell ref="Q40:T40"/>
    <mergeCell ref="A9:O9"/>
    <mergeCell ref="L4:L5"/>
    <mergeCell ref="O37:R37"/>
    <mergeCell ref="O38:R38"/>
    <mergeCell ref="O39:R39"/>
    <mergeCell ref="O4:O5"/>
    <mergeCell ref="B24:O24"/>
    <mergeCell ref="G35:J35"/>
    <mergeCell ref="G39:J39"/>
    <mergeCell ref="G40:J40"/>
    <mergeCell ref="N4:N5"/>
  </mergeCells>
  <conditionalFormatting sqref="I14:J14 I3:J8">
    <cfRule type="cellIs" dxfId="206" priority="387" stopIfTrue="1" operator="between">
      <formula>0.9</formula>
      <formula>1</formula>
    </cfRule>
    <cfRule type="cellIs" dxfId="205" priority="388" stopIfTrue="1" operator="between">
      <formula>0.5</formula>
      <formula>0.89</formula>
    </cfRule>
    <cfRule type="cellIs" dxfId="204" priority="389" stopIfTrue="1" operator="between">
      <formula>0.2</formula>
      <formula>0.4999999</formula>
    </cfRule>
    <cfRule type="cellIs" dxfId="203" priority="390" stopIfTrue="1" operator="between">
      <formula>0</formula>
      <formula>0.19</formula>
    </cfRule>
  </conditionalFormatting>
  <conditionalFormatting sqref="J14 J3:J8">
    <cfRule type="cellIs" dxfId="202" priority="386" operator="lessThan">
      <formula>0.1</formula>
    </cfRule>
  </conditionalFormatting>
  <conditionalFormatting sqref="J14">
    <cfRule type="cellIs" dxfId="201" priority="382" stopIfTrue="1" operator="between">
      <formula>0.9</formula>
      <formula>1</formula>
    </cfRule>
    <cfRule type="cellIs" dxfId="200" priority="383" stopIfTrue="1" operator="between">
      <formula>0.5</formula>
      <formula>0.89</formula>
    </cfRule>
    <cfRule type="cellIs" dxfId="199" priority="384" stopIfTrue="1" operator="between">
      <formula>0.2</formula>
      <formula>0.4999999</formula>
    </cfRule>
    <cfRule type="cellIs" dxfId="198" priority="385" stopIfTrue="1" operator="between">
      <formula>0</formula>
      <formula>0.19</formula>
    </cfRule>
  </conditionalFormatting>
  <conditionalFormatting sqref="J14">
    <cfRule type="cellIs" dxfId="197" priority="381" operator="lessThan">
      <formula>0.1</formula>
    </cfRule>
  </conditionalFormatting>
  <conditionalFormatting sqref="J14">
    <cfRule type="cellIs" dxfId="196" priority="377" stopIfTrue="1" operator="between">
      <formula>0.9</formula>
      <formula>1</formula>
    </cfRule>
    <cfRule type="cellIs" dxfId="195" priority="378" stopIfTrue="1" operator="between">
      <formula>0.5</formula>
      <formula>0.89</formula>
    </cfRule>
    <cfRule type="cellIs" dxfId="194" priority="379" stopIfTrue="1" operator="between">
      <formula>0.2</formula>
      <formula>0.4999999</formula>
    </cfRule>
    <cfRule type="cellIs" dxfId="193" priority="380" stopIfTrue="1" operator="between">
      <formula>0</formula>
      <formula>0.19</formula>
    </cfRule>
  </conditionalFormatting>
  <conditionalFormatting sqref="J14">
    <cfRule type="cellIs" dxfId="192" priority="376" operator="lessThan">
      <formula>0.1</formula>
    </cfRule>
  </conditionalFormatting>
  <conditionalFormatting sqref="I14">
    <cfRule type="cellIs" dxfId="191" priority="372" stopIfTrue="1" operator="between">
      <formula>0.9</formula>
      <formula>1</formula>
    </cfRule>
    <cfRule type="cellIs" dxfId="190" priority="373" stopIfTrue="1" operator="between">
      <formula>0.5</formula>
      <formula>0.89</formula>
    </cfRule>
    <cfRule type="cellIs" dxfId="189" priority="374" stopIfTrue="1" operator="between">
      <formula>0.2</formula>
      <formula>0.4999999</formula>
    </cfRule>
    <cfRule type="cellIs" dxfId="188" priority="375" stopIfTrue="1" operator="between">
      <formula>0</formula>
      <formula>0.19</formula>
    </cfRule>
  </conditionalFormatting>
  <conditionalFormatting sqref="I10:I13">
    <cfRule type="cellIs" dxfId="187" priority="170" stopIfTrue="1" operator="between">
      <formula>0.9</formula>
      <formula>1</formula>
    </cfRule>
    <cfRule type="cellIs" dxfId="186" priority="171" stopIfTrue="1" operator="between">
      <formula>0.5</formula>
      <formula>0.89</formula>
    </cfRule>
    <cfRule type="cellIs" dxfId="185" priority="172" stopIfTrue="1" operator="between">
      <formula>0.2</formula>
      <formula>0.4999999</formula>
    </cfRule>
    <cfRule type="cellIs" dxfId="184" priority="173" stopIfTrue="1" operator="between">
      <formula>0</formula>
      <formula>0.19</formula>
    </cfRule>
  </conditionalFormatting>
  <conditionalFormatting sqref="I15:J15">
    <cfRule type="cellIs" dxfId="183" priority="166" stopIfTrue="1" operator="between">
      <formula>0.9</formula>
      <formula>1</formula>
    </cfRule>
    <cfRule type="cellIs" dxfId="182" priority="167" stopIfTrue="1" operator="between">
      <formula>0.5</formula>
      <formula>0.89</formula>
    </cfRule>
    <cfRule type="cellIs" dxfId="181" priority="168" stopIfTrue="1" operator="between">
      <formula>0.2</formula>
      <formula>0.4999999</formula>
    </cfRule>
    <cfRule type="cellIs" dxfId="180" priority="169" stopIfTrue="1" operator="between">
      <formula>0</formula>
      <formula>0.19</formula>
    </cfRule>
  </conditionalFormatting>
  <conditionalFormatting sqref="J15">
    <cfRule type="cellIs" dxfId="179" priority="165" operator="lessThan">
      <formula>0.1</formula>
    </cfRule>
  </conditionalFormatting>
  <conditionalFormatting sqref="J15">
    <cfRule type="cellIs" dxfId="178" priority="161" stopIfTrue="1" operator="between">
      <formula>0.9</formula>
      <formula>1</formula>
    </cfRule>
    <cfRule type="cellIs" dxfId="177" priority="162" stopIfTrue="1" operator="between">
      <formula>0.5</formula>
      <formula>0.89</formula>
    </cfRule>
    <cfRule type="cellIs" dxfId="176" priority="163" stopIfTrue="1" operator="between">
      <formula>0.2</formula>
      <formula>0.4999999</formula>
    </cfRule>
    <cfRule type="cellIs" dxfId="175" priority="164" stopIfTrue="1" operator="between">
      <formula>0</formula>
      <formula>0.19</formula>
    </cfRule>
  </conditionalFormatting>
  <conditionalFormatting sqref="J15">
    <cfRule type="cellIs" dxfId="174" priority="160" operator="lessThan">
      <formula>0.1</formula>
    </cfRule>
  </conditionalFormatting>
  <conditionalFormatting sqref="J15">
    <cfRule type="cellIs" dxfId="173" priority="156" stopIfTrue="1" operator="between">
      <formula>0.9</formula>
      <formula>1</formula>
    </cfRule>
    <cfRule type="cellIs" dxfId="172" priority="157" stopIfTrue="1" operator="between">
      <formula>0.5</formula>
      <formula>0.89</formula>
    </cfRule>
    <cfRule type="cellIs" dxfId="171" priority="158" stopIfTrue="1" operator="between">
      <formula>0.2</formula>
      <formula>0.4999999</formula>
    </cfRule>
    <cfRule type="cellIs" dxfId="170" priority="159" stopIfTrue="1" operator="between">
      <formula>0</formula>
      <formula>0.19</formula>
    </cfRule>
  </conditionalFormatting>
  <conditionalFormatting sqref="J15">
    <cfRule type="cellIs" dxfId="169" priority="155" operator="lessThan">
      <formula>0.1</formula>
    </cfRule>
  </conditionalFormatting>
  <conditionalFormatting sqref="I15">
    <cfRule type="cellIs" dxfId="168" priority="151" stopIfTrue="1" operator="between">
      <formula>0.9</formula>
      <formula>1</formula>
    </cfRule>
    <cfRule type="cellIs" dxfId="167" priority="152" stopIfTrue="1" operator="between">
      <formula>0.5</formula>
      <formula>0.89</formula>
    </cfRule>
    <cfRule type="cellIs" dxfId="166" priority="153" stopIfTrue="1" operator="between">
      <formula>0.2</formula>
      <formula>0.4999999</formula>
    </cfRule>
    <cfRule type="cellIs" dxfId="165" priority="154" stopIfTrue="1" operator="between">
      <formula>0</formula>
      <formula>0.19</formula>
    </cfRule>
  </conditionalFormatting>
  <conditionalFormatting sqref="I16:J17">
    <cfRule type="cellIs" dxfId="164" priority="147" stopIfTrue="1" operator="between">
      <formula>0.9</formula>
      <formula>1</formula>
    </cfRule>
    <cfRule type="cellIs" dxfId="163" priority="148" stopIfTrue="1" operator="between">
      <formula>0.5</formula>
      <formula>0.89</formula>
    </cfRule>
    <cfRule type="cellIs" dxfId="162" priority="149" stopIfTrue="1" operator="between">
      <formula>0.2</formula>
      <formula>0.4999999</formula>
    </cfRule>
    <cfRule type="cellIs" dxfId="161" priority="150" stopIfTrue="1" operator="between">
      <formula>0</formula>
      <formula>0.19</formula>
    </cfRule>
  </conditionalFormatting>
  <conditionalFormatting sqref="I10:J13">
    <cfRule type="cellIs" dxfId="160" priority="185" stopIfTrue="1" operator="between">
      <formula>0.9</formula>
      <formula>1</formula>
    </cfRule>
    <cfRule type="cellIs" dxfId="159" priority="186" stopIfTrue="1" operator="between">
      <formula>0.5</formula>
      <formula>0.89</formula>
    </cfRule>
    <cfRule type="cellIs" dxfId="158" priority="187" stopIfTrue="1" operator="between">
      <formula>0.2</formula>
      <formula>0.4999999</formula>
    </cfRule>
    <cfRule type="cellIs" dxfId="157" priority="188" stopIfTrue="1" operator="between">
      <formula>0</formula>
      <formula>0.19</formula>
    </cfRule>
  </conditionalFormatting>
  <conditionalFormatting sqref="J10:J13">
    <cfRule type="cellIs" dxfId="156" priority="184" operator="lessThan">
      <formula>0.1</formula>
    </cfRule>
  </conditionalFormatting>
  <conditionalFormatting sqref="J10:J13">
    <cfRule type="cellIs" dxfId="155" priority="180" stopIfTrue="1" operator="between">
      <formula>0.9</formula>
      <formula>1</formula>
    </cfRule>
    <cfRule type="cellIs" dxfId="154" priority="181" stopIfTrue="1" operator="between">
      <formula>0.5</formula>
      <formula>0.89</formula>
    </cfRule>
    <cfRule type="cellIs" dxfId="153" priority="182" stopIfTrue="1" operator="between">
      <formula>0.2</formula>
      <formula>0.4999999</formula>
    </cfRule>
    <cfRule type="cellIs" dxfId="152" priority="183" stopIfTrue="1" operator="between">
      <formula>0</formula>
      <formula>0.19</formula>
    </cfRule>
  </conditionalFormatting>
  <conditionalFormatting sqref="J10:J13">
    <cfRule type="cellIs" dxfId="151" priority="179" operator="lessThan">
      <formula>0.1</formula>
    </cfRule>
  </conditionalFormatting>
  <conditionalFormatting sqref="J10:J13">
    <cfRule type="cellIs" dxfId="150" priority="175" stopIfTrue="1" operator="between">
      <formula>0.9</formula>
      <formula>1</formula>
    </cfRule>
    <cfRule type="cellIs" dxfId="149" priority="176" stopIfTrue="1" operator="between">
      <formula>0.5</formula>
      <formula>0.89</formula>
    </cfRule>
    <cfRule type="cellIs" dxfId="148" priority="177" stopIfTrue="1" operator="between">
      <formula>0.2</formula>
      <formula>0.4999999</formula>
    </cfRule>
    <cfRule type="cellIs" dxfId="147" priority="178" stopIfTrue="1" operator="between">
      <formula>0</formula>
      <formula>0.19</formula>
    </cfRule>
  </conditionalFormatting>
  <conditionalFormatting sqref="J10:J13">
    <cfRule type="cellIs" dxfId="146" priority="174" operator="lessThan">
      <formula>0.1</formula>
    </cfRule>
  </conditionalFormatting>
  <conditionalFormatting sqref="J16:J17">
    <cfRule type="cellIs" dxfId="145" priority="146" operator="lessThan">
      <formula>0.1</formula>
    </cfRule>
  </conditionalFormatting>
  <conditionalFormatting sqref="J16:J17">
    <cfRule type="cellIs" dxfId="144" priority="142" stopIfTrue="1" operator="between">
      <formula>0.9</formula>
      <formula>1</formula>
    </cfRule>
    <cfRule type="cellIs" dxfId="143" priority="143" stopIfTrue="1" operator="between">
      <formula>0.5</formula>
      <formula>0.89</formula>
    </cfRule>
    <cfRule type="cellIs" dxfId="142" priority="144" stopIfTrue="1" operator="between">
      <formula>0.2</formula>
      <formula>0.4999999</formula>
    </cfRule>
    <cfRule type="cellIs" dxfId="141" priority="145" stopIfTrue="1" operator="between">
      <formula>0</formula>
      <formula>0.19</formula>
    </cfRule>
  </conditionalFormatting>
  <conditionalFormatting sqref="J16:J17">
    <cfRule type="cellIs" dxfId="140" priority="141" operator="lessThan">
      <formula>0.1</formula>
    </cfRule>
  </conditionalFormatting>
  <conditionalFormatting sqref="J16:J17">
    <cfRule type="cellIs" dxfId="139" priority="137" stopIfTrue="1" operator="between">
      <formula>0.9</formula>
      <formula>1</formula>
    </cfRule>
    <cfRule type="cellIs" dxfId="138" priority="138" stopIfTrue="1" operator="between">
      <formula>0.5</formula>
      <formula>0.89</formula>
    </cfRule>
    <cfRule type="cellIs" dxfId="137" priority="139" stopIfTrue="1" operator="between">
      <formula>0.2</formula>
      <formula>0.4999999</formula>
    </cfRule>
    <cfRule type="cellIs" dxfId="136" priority="140" stopIfTrue="1" operator="between">
      <formula>0</formula>
      <formula>0.19</formula>
    </cfRule>
  </conditionalFormatting>
  <conditionalFormatting sqref="J16:J17">
    <cfRule type="cellIs" dxfId="135" priority="136" operator="lessThan">
      <formula>0.1</formula>
    </cfRule>
  </conditionalFormatting>
  <conditionalFormatting sqref="I16:I17">
    <cfRule type="cellIs" dxfId="134" priority="132" stopIfTrue="1" operator="between">
      <formula>0.9</formula>
      <formula>1</formula>
    </cfRule>
    <cfRule type="cellIs" dxfId="133" priority="133" stopIfTrue="1" operator="between">
      <formula>0.5</formula>
      <formula>0.89</formula>
    </cfRule>
    <cfRule type="cellIs" dxfId="132" priority="134" stopIfTrue="1" operator="between">
      <formula>0.2</formula>
      <formula>0.4999999</formula>
    </cfRule>
    <cfRule type="cellIs" dxfId="131" priority="135" stopIfTrue="1" operator="between">
      <formula>0</formula>
      <formula>0.19</formula>
    </cfRule>
  </conditionalFormatting>
  <conditionalFormatting sqref="I18:J18">
    <cfRule type="cellIs" dxfId="130" priority="128" stopIfTrue="1" operator="between">
      <formula>0.9</formula>
      <formula>1</formula>
    </cfRule>
    <cfRule type="cellIs" dxfId="129" priority="129" stopIfTrue="1" operator="between">
      <formula>0.5</formula>
      <formula>0.89</formula>
    </cfRule>
    <cfRule type="cellIs" dxfId="128" priority="130" stopIfTrue="1" operator="between">
      <formula>0.2</formula>
      <formula>0.4999999</formula>
    </cfRule>
    <cfRule type="cellIs" dxfId="127" priority="131" stopIfTrue="1" operator="between">
      <formula>0</formula>
      <formula>0.19</formula>
    </cfRule>
  </conditionalFormatting>
  <conditionalFormatting sqref="J18">
    <cfRule type="cellIs" dxfId="126" priority="127" operator="lessThan">
      <formula>0.1</formula>
    </cfRule>
  </conditionalFormatting>
  <conditionalFormatting sqref="J18">
    <cfRule type="cellIs" dxfId="125" priority="123" stopIfTrue="1" operator="between">
      <formula>0.9</formula>
      <formula>1</formula>
    </cfRule>
    <cfRule type="cellIs" dxfId="124" priority="124" stopIfTrue="1" operator="between">
      <formula>0.5</formula>
      <formula>0.89</formula>
    </cfRule>
    <cfRule type="cellIs" dxfId="123" priority="125" stopIfTrue="1" operator="between">
      <formula>0.2</formula>
      <formula>0.4999999</formula>
    </cfRule>
    <cfRule type="cellIs" dxfId="122" priority="126" stopIfTrue="1" operator="between">
      <formula>0</formula>
      <formula>0.19</formula>
    </cfRule>
  </conditionalFormatting>
  <conditionalFormatting sqref="J18">
    <cfRule type="cellIs" dxfId="121" priority="122" operator="lessThan">
      <formula>0.1</formula>
    </cfRule>
  </conditionalFormatting>
  <conditionalFormatting sqref="J18">
    <cfRule type="cellIs" dxfId="120" priority="118" stopIfTrue="1" operator="between">
      <formula>0.9</formula>
      <formula>1</formula>
    </cfRule>
    <cfRule type="cellIs" dxfId="119" priority="119" stopIfTrue="1" operator="between">
      <formula>0.5</formula>
      <formula>0.89</formula>
    </cfRule>
    <cfRule type="cellIs" dxfId="118" priority="120" stopIfTrue="1" operator="between">
      <formula>0.2</formula>
      <formula>0.4999999</formula>
    </cfRule>
    <cfRule type="cellIs" dxfId="117" priority="121" stopIfTrue="1" operator="between">
      <formula>0</formula>
      <formula>0.19</formula>
    </cfRule>
  </conditionalFormatting>
  <conditionalFormatting sqref="J18">
    <cfRule type="cellIs" dxfId="116" priority="117" operator="lessThan">
      <formula>0.1</formula>
    </cfRule>
  </conditionalFormatting>
  <conditionalFormatting sqref="I18">
    <cfRule type="cellIs" dxfId="115" priority="113" stopIfTrue="1" operator="between">
      <formula>0.9</formula>
      <formula>1</formula>
    </cfRule>
    <cfRule type="cellIs" dxfId="114" priority="114" stopIfTrue="1" operator="between">
      <formula>0.5</formula>
      <formula>0.89</formula>
    </cfRule>
    <cfRule type="cellIs" dxfId="113" priority="115" stopIfTrue="1" operator="between">
      <formula>0.2</formula>
      <formula>0.4999999</formula>
    </cfRule>
    <cfRule type="cellIs" dxfId="112" priority="116" stopIfTrue="1" operator="between">
      <formula>0</formula>
      <formula>0.19</formula>
    </cfRule>
  </conditionalFormatting>
  <conditionalFormatting sqref="I19:I21">
    <cfRule type="cellIs" dxfId="111" priority="109" stopIfTrue="1" operator="between">
      <formula>0.9</formula>
      <formula>1</formula>
    </cfRule>
    <cfRule type="cellIs" dxfId="110" priority="110" stopIfTrue="1" operator="between">
      <formula>0.5</formula>
      <formula>0.89</formula>
    </cfRule>
    <cfRule type="cellIs" dxfId="109" priority="111" stopIfTrue="1" operator="between">
      <formula>0.2</formula>
      <formula>0.4999999</formula>
    </cfRule>
    <cfRule type="cellIs" dxfId="108" priority="112" stopIfTrue="1" operator="between">
      <formula>0</formula>
      <formula>0.19</formula>
    </cfRule>
  </conditionalFormatting>
  <conditionalFormatting sqref="I19:I21">
    <cfRule type="cellIs" dxfId="107" priority="105" stopIfTrue="1" operator="between">
      <formula>0.9</formula>
      <formula>1</formula>
    </cfRule>
    <cfRule type="cellIs" dxfId="106" priority="106" stopIfTrue="1" operator="between">
      <formula>0.5</formula>
      <formula>0.89</formula>
    </cfRule>
    <cfRule type="cellIs" dxfId="105" priority="107" stopIfTrue="1" operator="between">
      <formula>0.2</formula>
      <formula>0.4999999</formula>
    </cfRule>
    <cfRule type="cellIs" dxfId="104" priority="108" stopIfTrue="1" operator="between">
      <formula>0</formula>
      <formula>0.19</formula>
    </cfRule>
  </conditionalFormatting>
  <conditionalFormatting sqref="J19:J20">
    <cfRule type="cellIs" dxfId="103" priority="101" stopIfTrue="1" operator="between">
      <formula>0.9</formula>
      <formula>1</formula>
    </cfRule>
    <cfRule type="cellIs" dxfId="102" priority="102" stopIfTrue="1" operator="between">
      <formula>0.5</formula>
      <formula>0.89</formula>
    </cfRule>
    <cfRule type="cellIs" dxfId="101" priority="103" stopIfTrue="1" operator="between">
      <formula>0.2</formula>
      <formula>0.4999999</formula>
    </cfRule>
    <cfRule type="cellIs" dxfId="100" priority="104" stopIfTrue="1" operator="between">
      <formula>0</formula>
      <formula>0.19</formula>
    </cfRule>
  </conditionalFormatting>
  <conditionalFormatting sqref="J19:J21">
    <cfRule type="cellIs" dxfId="99" priority="97" stopIfTrue="1" operator="between">
      <formula>0.9</formula>
      <formula>1</formula>
    </cfRule>
    <cfRule type="cellIs" dxfId="98" priority="98" stopIfTrue="1" operator="between">
      <formula>0.5</formula>
      <formula>0.89</formula>
    </cfRule>
    <cfRule type="cellIs" dxfId="97" priority="99" stopIfTrue="1" operator="between">
      <formula>0.2</formula>
      <formula>0.4999999</formula>
    </cfRule>
    <cfRule type="cellIs" dxfId="96" priority="100" stopIfTrue="1" operator="between">
      <formula>0</formula>
      <formula>0.19</formula>
    </cfRule>
  </conditionalFormatting>
  <conditionalFormatting sqref="I22">
    <cfRule type="cellIs" dxfId="95" priority="93" stopIfTrue="1" operator="between">
      <formula>0.9</formula>
      <formula>1</formula>
    </cfRule>
    <cfRule type="cellIs" dxfId="94" priority="94" stopIfTrue="1" operator="between">
      <formula>0.5</formula>
      <formula>0.89</formula>
    </cfRule>
    <cfRule type="cellIs" dxfId="93" priority="95" stopIfTrue="1" operator="between">
      <formula>0.2</formula>
      <formula>0.4999999</formula>
    </cfRule>
    <cfRule type="cellIs" dxfId="92" priority="96" stopIfTrue="1" operator="between">
      <formula>0</formula>
      <formula>0.19</formula>
    </cfRule>
  </conditionalFormatting>
  <conditionalFormatting sqref="I22">
    <cfRule type="cellIs" dxfId="91" priority="89" stopIfTrue="1" operator="between">
      <formula>0.9</formula>
      <formula>1</formula>
    </cfRule>
    <cfRule type="cellIs" dxfId="90" priority="90" stopIfTrue="1" operator="between">
      <formula>0.5</formula>
      <formula>0.89</formula>
    </cfRule>
    <cfRule type="cellIs" dxfId="89" priority="91" stopIfTrue="1" operator="between">
      <formula>0.2</formula>
      <formula>0.4999999</formula>
    </cfRule>
    <cfRule type="cellIs" dxfId="88" priority="92" stopIfTrue="1" operator="between">
      <formula>0</formula>
      <formula>0.19</formula>
    </cfRule>
  </conditionalFormatting>
  <conditionalFormatting sqref="J22">
    <cfRule type="cellIs" dxfId="87" priority="85" stopIfTrue="1" operator="between">
      <formula>0.9</formula>
      <formula>1</formula>
    </cfRule>
    <cfRule type="cellIs" dxfId="86" priority="86" stopIfTrue="1" operator="between">
      <formula>0.5</formula>
      <formula>0.89</formula>
    </cfRule>
    <cfRule type="cellIs" dxfId="85" priority="87" stopIfTrue="1" operator="between">
      <formula>0.2</formula>
      <formula>0.4999999</formula>
    </cfRule>
    <cfRule type="cellIs" dxfId="84" priority="88" stopIfTrue="1" operator="between">
      <formula>0</formula>
      <formula>0.19</formula>
    </cfRule>
  </conditionalFormatting>
  <conditionalFormatting sqref="I23">
    <cfRule type="cellIs" dxfId="83" priority="81" stopIfTrue="1" operator="between">
      <formula>0.9</formula>
      <formula>1</formula>
    </cfRule>
    <cfRule type="cellIs" dxfId="82" priority="82" stopIfTrue="1" operator="between">
      <formula>0.5</formula>
      <formula>0.89</formula>
    </cfRule>
    <cfRule type="cellIs" dxfId="81" priority="83" stopIfTrue="1" operator="between">
      <formula>0.2</formula>
      <formula>0.4999999</formula>
    </cfRule>
    <cfRule type="cellIs" dxfId="80" priority="84" stopIfTrue="1" operator="between">
      <formula>0</formula>
      <formula>0.19</formula>
    </cfRule>
  </conditionalFormatting>
  <conditionalFormatting sqref="I23">
    <cfRule type="cellIs" dxfId="79" priority="77" stopIfTrue="1" operator="between">
      <formula>0.9</formula>
      <formula>1</formula>
    </cfRule>
    <cfRule type="cellIs" dxfId="78" priority="78" stopIfTrue="1" operator="between">
      <formula>0.5</formula>
      <formula>0.89</formula>
    </cfRule>
    <cfRule type="cellIs" dxfId="77" priority="79" stopIfTrue="1" operator="between">
      <formula>0.2</formula>
      <formula>0.4999999</formula>
    </cfRule>
    <cfRule type="cellIs" dxfId="76" priority="80" stopIfTrue="1" operator="between">
      <formula>0</formula>
      <formula>0.19</formula>
    </cfRule>
  </conditionalFormatting>
  <conditionalFormatting sqref="J23">
    <cfRule type="cellIs" dxfId="75" priority="73" stopIfTrue="1" operator="between">
      <formula>0.9</formula>
      <formula>1</formula>
    </cfRule>
    <cfRule type="cellIs" dxfId="74" priority="74" stopIfTrue="1" operator="between">
      <formula>0.5</formula>
      <formula>0.89</formula>
    </cfRule>
    <cfRule type="cellIs" dxfId="73" priority="75" stopIfTrue="1" operator="between">
      <formula>0.2</formula>
      <formula>0.4999999</formula>
    </cfRule>
    <cfRule type="cellIs" dxfId="72" priority="76" stopIfTrue="1" operator="between">
      <formula>0</formula>
      <formula>0.19</formula>
    </cfRule>
  </conditionalFormatting>
  <conditionalFormatting sqref="I25">
    <cfRule type="cellIs" dxfId="71" priority="69" stopIfTrue="1" operator="between">
      <formula>0.9</formula>
      <formula>1</formula>
    </cfRule>
    <cfRule type="cellIs" dxfId="70" priority="70" stopIfTrue="1" operator="between">
      <formula>0.5</formula>
      <formula>0.89</formula>
    </cfRule>
    <cfRule type="cellIs" dxfId="69" priority="71" stopIfTrue="1" operator="between">
      <formula>0.2</formula>
      <formula>0.4999999</formula>
    </cfRule>
    <cfRule type="cellIs" dxfId="68" priority="72" stopIfTrue="1" operator="between">
      <formula>0</formula>
      <formula>0.19</formula>
    </cfRule>
  </conditionalFormatting>
  <conditionalFormatting sqref="I25">
    <cfRule type="cellIs" dxfId="67" priority="65" stopIfTrue="1" operator="between">
      <formula>0.9</formula>
      <formula>1</formula>
    </cfRule>
    <cfRule type="cellIs" dxfId="66" priority="66" stopIfTrue="1" operator="between">
      <formula>0.5</formula>
      <formula>0.89</formula>
    </cfRule>
    <cfRule type="cellIs" dxfId="65" priority="67" stopIfTrue="1" operator="between">
      <formula>0.2</formula>
      <formula>0.4999999</formula>
    </cfRule>
    <cfRule type="cellIs" dxfId="64" priority="68" stopIfTrue="1" operator="between">
      <formula>0</formula>
      <formula>0.19</formula>
    </cfRule>
  </conditionalFormatting>
  <conditionalFormatting sqref="J25">
    <cfRule type="cellIs" dxfId="63" priority="61" stopIfTrue="1" operator="between">
      <formula>0.9</formula>
      <formula>1</formula>
    </cfRule>
    <cfRule type="cellIs" dxfId="62" priority="62" stopIfTrue="1" operator="between">
      <formula>0.5</formula>
      <formula>0.89</formula>
    </cfRule>
    <cfRule type="cellIs" dxfId="61" priority="63" stopIfTrue="1" operator="between">
      <formula>0.2</formula>
      <formula>0.4999999</formula>
    </cfRule>
    <cfRule type="cellIs" dxfId="60" priority="64" stopIfTrue="1" operator="between">
      <formula>0</formula>
      <formula>0.19</formula>
    </cfRule>
  </conditionalFormatting>
  <conditionalFormatting sqref="I26">
    <cfRule type="cellIs" dxfId="59" priority="57" stopIfTrue="1" operator="between">
      <formula>0.9</formula>
      <formula>1</formula>
    </cfRule>
    <cfRule type="cellIs" dxfId="58" priority="58" stopIfTrue="1" operator="between">
      <formula>0.5</formula>
      <formula>0.89</formula>
    </cfRule>
    <cfRule type="cellIs" dxfId="57" priority="59" stopIfTrue="1" operator="between">
      <formula>0.2</formula>
      <formula>0.4999999</formula>
    </cfRule>
    <cfRule type="cellIs" dxfId="56" priority="60" stopIfTrue="1" operator="between">
      <formula>0</formula>
      <formula>0.19</formula>
    </cfRule>
  </conditionalFormatting>
  <conditionalFormatting sqref="I26">
    <cfRule type="cellIs" dxfId="55" priority="53" stopIfTrue="1" operator="between">
      <formula>0.9</formula>
      <formula>1</formula>
    </cfRule>
    <cfRule type="cellIs" dxfId="54" priority="54" stopIfTrue="1" operator="between">
      <formula>0.5</formula>
      <formula>0.89</formula>
    </cfRule>
    <cfRule type="cellIs" dxfId="53" priority="55" stopIfTrue="1" operator="between">
      <formula>0.2</formula>
      <formula>0.4999999</formula>
    </cfRule>
    <cfRule type="cellIs" dxfId="52" priority="56" stopIfTrue="1" operator="between">
      <formula>0</formula>
      <formula>0.19</formula>
    </cfRule>
  </conditionalFormatting>
  <conditionalFormatting sqref="J26">
    <cfRule type="cellIs" dxfId="51" priority="49" stopIfTrue="1" operator="between">
      <formula>0.9</formula>
      <formula>1</formula>
    </cfRule>
    <cfRule type="cellIs" dxfId="50" priority="50" stopIfTrue="1" operator="between">
      <formula>0.5</formula>
      <formula>0.89</formula>
    </cfRule>
    <cfRule type="cellIs" dxfId="49" priority="51" stopIfTrue="1" operator="between">
      <formula>0.2</formula>
      <formula>0.4999999</formula>
    </cfRule>
    <cfRule type="cellIs" dxfId="48" priority="52" stopIfTrue="1" operator="between">
      <formula>0</formula>
      <formula>0.19</formula>
    </cfRule>
  </conditionalFormatting>
  <conditionalFormatting sqref="I27:J27">
    <cfRule type="cellIs" dxfId="47" priority="45" stopIfTrue="1" operator="between">
      <formula>0.9</formula>
      <formula>1</formula>
    </cfRule>
    <cfRule type="cellIs" dxfId="46" priority="46" stopIfTrue="1" operator="between">
      <formula>0.5</formula>
      <formula>0.89</formula>
    </cfRule>
    <cfRule type="cellIs" dxfId="45" priority="47" stopIfTrue="1" operator="between">
      <formula>0.2</formula>
      <formula>0.4999999</formula>
    </cfRule>
    <cfRule type="cellIs" dxfId="44" priority="48" stopIfTrue="1" operator="between">
      <formula>0</formula>
      <formula>0.19</formula>
    </cfRule>
  </conditionalFormatting>
  <conditionalFormatting sqref="I27:J27">
    <cfRule type="cellIs" dxfId="43" priority="41" stopIfTrue="1" operator="between">
      <formula>0.9</formula>
      <formula>1</formula>
    </cfRule>
    <cfRule type="cellIs" dxfId="42" priority="42" stopIfTrue="1" operator="between">
      <formula>0.5</formula>
      <formula>0.89</formula>
    </cfRule>
    <cfRule type="cellIs" dxfId="41" priority="43" stopIfTrue="1" operator="between">
      <formula>0.2</formula>
      <formula>0.4999999</formula>
    </cfRule>
    <cfRule type="cellIs" dxfId="40" priority="44" stopIfTrue="1" operator="between">
      <formula>0</formula>
      <formula>0.19</formula>
    </cfRule>
  </conditionalFormatting>
  <conditionalFormatting sqref="I28:J28">
    <cfRule type="cellIs" dxfId="39" priority="37" stopIfTrue="1" operator="between">
      <formula>0.9</formula>
      <formula>1</formula>
    </cfRule>
    <cfRule type="cellIs" dxfId="38" priority="38" stopIfTrue="1" operator="between">
      <formula>0.5</formula>
      <formula>0.89</formula>
    </cfRule>
    <cfRule type="cellIs" dxfId="37" priority="39" stopIfTrue="1" operator="between">
      <formula>0.2</formula>
      <formula>0.4999999</formula>
    </cfRule>
    <cfRule type="cellIs" dxfId="36" priority="40" stopIfTrue="1" operator="between">
      <formula>0</formula>
      <formula>0.19</formula>
    </cfRule>
  </conditionalFormatting>
  <conditionalFormatting sqref="I28:J28">
    <cfRule type="cellIs" dxfId="35" priority="33" stopIfTrue="1" operator="between">
      <formula>0.9</formula>
      <formula>1</formula>
    </cfRule>
    <cfRule type="cellIs" dxfId="34" priority="34" stopIfTrue="1" operator="between">
      <formula>0.5</formula>
      <formula>0.89</formula>
    </cfRule>
    <cfRule type="cellIs" dxfId="33" priority="35" stopIfTrue="1" operator="between">
      <formula>0.2</formula>
      <formula>0.4999999</formula>
    </cfRule>
    <cfRule type="cellIs" dxfId="32" priority="36" stopIfTrue="1" operator="between">
      <formula>0</formula>
      <formula>0.19</formula>
    </cfRule>
  </conditionalFormatting>
  <conditionalFormatting sqref="I29:J29">
    <cfRule type="cellIs" dxfId="31" priority="29" stopIfTrue="1" operator="between">
      <formula>0.9</formula>
      <formula>1</formula>
    </cfRule>
    <cfRule type="cellIs" dxfId="30" priority="30" stopIfTrue="1" operator="between">
      <formula>0.5</formula>
      <formula>0.89</formula>
    </cfRule>
    <cfRule type="cellIs" dxfId="29" priority="31" stopIfTrue="1" operator="between">
      <formula>0.2</formula>
      <formula>0.4999999</formula>
    </cfRule>
    <cfRule type="cellIs" dxfId="28" priority="32" stopIfTrue="1" operator="between">
      <formula>0</formula>
      <formula>0.19</formula>
    </cfRule>
  </conditionalFormatting>
  <conditionalFormatting sqref="I29:J29">
    <cfRule type="cellIs" dxfId="27" priority="25" stopIfTrue="1" operator="between">
      <formula>0.9</formula>
      <formula>1</formula>
    </cfRule>
    <cfRule type="cellIs" dxfId="26" priority="26" stopIfTrue="1" operator="between">
      <formula>0.5</formula>
      <formula>0.89</formula>
    </cfRule>
    <cfRule type="cellIs" dxfId="25" priority="27" stopIfTrue="1" operator="between">
      <formula>0.2</formula>
      <formula>0.4999999</formula>
    </cfRule>
    <cfRule type="cellIs" dxfId="24" priority="28" stopIfTrue="1" operator="between">
      <formula>0</formula>
      <formula>0.19</formula>
    </cfRule>
  </conditionalFormatting>
  <conditionalFormatting sqref="I30:J30">
    <cfRule type="cellIs" dxfId="23" priority="21" stopIfTrue="1" operator="between">
      <formula>0.9</formula>
      <formula>1</formula>
    </cfRule>
    <cfRule type="cellIs" dxfId="22" priority="22" stopIfTrue="1" operator="between">
      <formula>0.5</formula>
      <formula>0.89</formula>
    </cfRule>
    <cfRule type="cellIs" dxfId="21" priority="23" stopIfTrue="1" operator="between">
      <formula>0.2</formula>
      <formula>0.4999999</formula>
    </cfRule>
    <cfRule type="cellIs" dxfId="20" priority="24" stopIfTrue="1" operator="between">
      <formula>0</formula>
      <formula>0.19</formula>
    </cfRule>
  </conditionalFormatting>
  <conditionalFormatting sqref="I30:J30">
    <cfRule type="cellIs" dxfId="19" priority="17" stopIfTrue="1" operator="between">
      <formula>0.9</formula>
      <formula>1</formula>
    </cfRule>
    <cfRule type="cellIs" dxfId="18" priority="18" stopIfTrue="1" operator="between">
      <formula>0.5</formula>
      <formula>0.89</formula>
    </cfRule>
    <cfRule type="cellIs" dxfId="17" priority="19" stopIfTrue="1" operator="between">
      <formula>0.2</formula>
      <formula>0.4999999</formula>
    </cfRule>
    <cfRule type="cellIs" dxfId="16" priority="20" stopIfTrue="1" operator="between">
      <formula>0</formula>
      <formula>0.19</formula>
    </cfRule>
  </conditionalFormatting>
  <conditionalFormatting sqref="I31">
    <cfRule type="cellIs" dxfId="15" priority="13" stopIfTrue="1" operator="between">
      <formula>0.9</formula>
      <formula>1</formula>
    </cfRule>
    <cfRule type="cellIs" dxfId="14" priority="14" stopIfTrue="1" operator="between">
      <formula>0.5</formula>
      <formula>0.89</formula>
    </cfRule>
    <cfRule type="cellIs" dxfId="13" priority="15" stopIfTrue="1" operator="between">
      <formula>0.2</formula>
      <formula>0.4999999</formula>
    </cfRule>
    <cfRule type="cellIs" dxfId="12" priority="16" stopIfTrue="1" operator="between">
      <formula>0</formula>
      <formula>0.19</formula>
    </cfRule>
  </conditionalFormatting>
  <conditionalFormatting sqref="I31">
    <cfRule type="cellIs" dxfId="11" priority="9" stopIfTrue="1" operator="between">
      <formula>0.9</formula>
      <formula>1</formula>
    </cfRule>
    <cfRule type="cellIs" dxfId="10" priority="10" stopIfTrue="1" operator="between">
      <formula>0.5</formula>
      <formula>0.89</formula>
    </cfRule>
    <cfRule type="cellIs" dxfId="9" priority="11" stopIfTrue="1" operator="between">
      <formula>0.2</formula>
      <formula>0.4999999</formula>
    </cfRule>
    <cfRule type="cellIs" dxfId="8" priority="12" stopIfTrue="1" operator="between">
      <formula>0</formula>
      <formula>0.19</formula>
    </cfRule>
  </conditionalFormatting>
  <conditionalFormatting sqref="J31">
    <cfRule type="cellIs" dxfId="7" priority="5" stopIfTrue="1" operator="between">
      <formula>0.9</formula>
      <formula>1</formula>
    </cfRule>
    <cfRule type="cellIs" dxfId="6" priority="6" stopIfTrue="1" operator="between">
      <formula>0.5</formula>
      <formula>0.89</formula>
    </cfRule>
    <cfRule type="cellIs" dxfId="5" priority="7" stopIfTrue="1" operator="between">
      <formula>0.2</formula>
      <formula>0.4999999</formula>
    </cfRule>
    <cfRule type="cellIs" dxfId="4" priority="8" stopIfTrue="1" operator="between">
      <formula>0</formula>
      <formula>0.19</formula>
    </cfRule>
  </conditionalFormatting>
  <conditionalFormatting sqref="J31">
    <cfRule type="cellIs" dxfId="3" priority="1" stopIfTrue="1" operator="between">
      <formula>0.9</formula>
      <formula>1</formula>
    </cfRule>
    <cfRule type="cellIs" dxfId="2" priority="2" stopIfTrue="1" operator="between">
      <formula>0.5</formula>
      <formula>0.89</formula>
    </cfRule>
    <cfRule type="cellIs" dxfId="1" priority="3" stopIfTrue="1" operator="between">
      <formula>0.2</formula>
      <formula>0.4999999</formula>
    </cfRule>
    <cfRule type="cellIs" dxfId="0" priority="4" stopIfTrue="1" operator="between">
      <formula>0</formula>
      <formula>0.19</formula>
    </cfRule>
  </conditionalFormatting>
  <hyperlinks>
    <hyperlink ref="I14" location="'Seguimiento Comisión'!T37" display="'Seguimiento Comisión'!T37"/>
    <hyperlink ref="J14" location="'Seguimiento Comisión'!T33" display="'Seguimiento Comisión'!T33"/>
    <hyperlink ref="I5" location="'Seguimiento Asis. Unisalud'!S64" display="'Seguimiento Asis. Unisalud'!S64"/>
    <hyperlink ref="J5" location="'Seguimiento Asis. Unisalud'!S65" display="'Seguimiento Asis. Unisalud'!S65"/>
    <hyperlink ref="I6" location="'Seguimiento Comisión'!T37" display="'Seguimiento Comisión'!T37"/>
    <hyperlink ref="J6" location="'Seguimiento Comisión'!T33" display="'Seguimiento Comisión'!T33"/>
    <hyperlink ref="D3" location="Monitorias!A1" display="Monitorías"/>
    <hyperlink ref="D4" location="'PAFA Unisalud'!A1" display="Adminsitrativa Unidad de salud"/>
    <hyperlink ref="D5" location="'Asistencial Unisalud'!A1" display="Asistencial Unidad de Salud"/>
    <hyperlink ref="D7" location="PQRSF!A1" display="PQRSF"/>
    <hyperlink ref="D8" location="C.I.C!A1" display="Control Interno Contable"/>
    <hyperlink ref="D10" location="Posgrados!A1" display="Posgrados"/>
    <hyperlink ref="D12" location="'Bienestar Universitario'!Títulos_a_imprimir" display="Cultura y Bienestar "/>
    <hyperlink ref="D13" location="'Contratación - Proveedores'!Área_de_impresión" display="Contratación"/>
    <hyperlink ref="D14" location="'Procesos Disciplinarios'!A1" display="'Procesos Disciplinarios'!A1"/>
    <hyperlink ref="D19" location="Calidad!A1" display="Acreditación Programas"/>
    <hyperlink ref="D21" location="TRANSPORTE!A1" display="Transporte "/>
    <hyperlink ref="D22" location="'INFORMES GESTIÓN'!A1" display="Informes Gestión"/>
    <hyperlink ref="D11" location="'GESTIÓN AMBIENTAL'!A1" display="Gestión Ambiental"/>
    <hyperlink ref="D25" location="'CGR 2018-2019'!A1" display="Auditorías CGR 2018 - 2019"/>
    <hyperlink ref="D28" location="Estampilla!A1" display="Estampilla"/>
    <hyperlink ref="D29" location="'TH Unisalud'!A1" display="Talento Humano"/>
    <hyperlink ref="D30" location="'Programa Auditoría'!A1" display="Programa de Auditorías"/>
    <hyperlink ref="D18" location="'PDI '!A1" display="Plan de Desarrollo"/>
    <hyperlink ref="D20" location="'PRESUPUESTO  '!A1" display="Presupuesto"/>
    <hyperlink ref="D23" location="'ARCHIVO HISTÓRICO '!A1" display="Archivo histórico"/>
    <hyperlink ref="D6" location="'COMISIONES DE ESTUDIO '!A1" display="Comisión de estudios "/>
    <hyperlink ref="D16" location="'EVALUACIÓN DOCENTE '!A1" display="Evaluación Docente"/>
    <hyperlink ref="D17" location="'SELECCIÓN DOCENTE '!A1" display="Selección Docente"/>
    <hyperlink ref="D15" location="'COMISIÓN ACADÉMICA '!A1" display="Comisión Académicas"/>
    <hyperlink ref="D26" location="'TALENTO HUMANO'!A1" display="Talento Humano"/>
    <hyperlink ref="D27" location="'ESTIMULOS ACADÉMICOS'!A1" display="Estímulos Académicos"/>
    <hyperlink ref="D31" location="'Legalización avances'!A1" display="Legalización avances"/>
  </hyperlinks>
  <pageMargins left="0.7" right="0.7" top="0.75" bottom="0.75" header="0.3" footer="0.3"/>
  <pageSetup orientation="portrait" horizontalDpi="4294967292" r:id="rId1"/>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C17"/>
  <sheetViews>
    <sheetView topLeftCell="A13" workbookViewId="0">
      <selection activeCell="C17" sqref="C17"/>
    </sheetView>
  </sheetViews>
  <sheetFormatPr baseColWidth="10" defaultColWidth="10.85546875" defaultRowHeight="12.75" x14ac:dyDescent="0.2"/>
  <cols>
    <col min="1" max="1" width="24.42578125" style="212" customWidth="1"/>
    <col min="2" max="2" width="27.5703125" style="212" customWidth="1"/>
    <col min="3" max="3" width="39.7109375" style="212" customWidth="1"/>
    <col min="4" max="16384" width="10.85546875" style="212"/>
  </cols>
  <sheetData>
    <row r="8" spans="1:3" x14ac:dyDescent="0.2">
      <c r="A8" s="2551" t="s">
        <v>1260</v>
      </c>
      <c r="B8" s="2552"/>
      <c r="C8" s="2553"/>
    </row>
    <row r="9" spans="1:3" ht="21.95" customHeight="1" x14ac:dyDescent="0.2">
      <c r="A9" s="1056" t="s">
        <v>1496</v>
      </c>
      <c r="B9" s="1056" t="s">
        <v>2687</v>
      </c>
      <c r="C9" s="1056" t="s">
        <v>2688</v>
      </c>
    </row>
    <row r="10" spans="1:3" ht="44.1" customHeight="1" x14ac:dyDescent="0.2">
      <c r="A10" s="1057" t="s">
        <v>2689</v>
      </c>
      <c r="B10" s="1056" t="s">
        <v>2690</v>
      </c>
      <c r="C10" s="522" t="s">
        <v>2691</v>
      </c>
    </row>
    <row r="11" spans="1:3" ht="33.950000000000003" customHeight="1" x14ac:dyDescent="0.2">
      <c r="A11" s="1057" t="s">
        <v>2692</v>
      </c>
      <c r="B11" s="1056" t="s">
        <v>2687</v>
      </c>
      <c r="C11" s="1056" t="s">
        <v>2693</v>
      </c>
    </row>
    <row r="12" spans="1:3" ht="32.1" customHeight="1" x14ac:dyDescent="0.2">
      <c r="A12" s="1057" t="s">
        <v>2694</v>
      </c>
      <c r="B12" s="1056" t="s">
        <v>2690</v>
      </c>
      <c r="C12" s="1056" t="s">
        <v>2688</v>
      </c>
    </row>
    <row r="13" spans="1:3" ht="22.5" customHeight="1" x14ac:dyDescent="0.2">
      <c r="A13" s="1056" t="s">
        <v>2695</v>
      </c>
      <c r="B13" s="1056" t="s">
        <v>2696</v>
      </c>
      <c r="C13" s="1056" t="s">
        <v>2688</v>
      </c>
    </row>
    <row r="14" spans="1:3" ht="28.5" customHeight="1" x14ac:dyDescent="0.2">
      <c r="A14" s="1056" t="s">
        <v>2697</v>
      </c>
      <c r="B14" s="1056" t="s">
        <v>2698</v>
      </c>
      <c r="C14" s="1059" t="s">
        <v>2708</v>
      </c>
    </row>
    <row r="15" spans="1:3" ht="30" customHeight="1" x14ac:dyDescent="0.2">
      <c r="A15" s="1056" t="s">
        <v>2699</v>
      </c>
      <c r="B15" s="1058" t="s">
        <v>1749</v>
      </c>
      <c r="C15" s="1056" t="s">
        <v>2700</v>
      </c>
    </row>
    <row r="16" spans="1:3" ht="27" customHeight="1" x14ac:dyDescent="0.2">
      <c r="A16" s="1056" t="s">
        <v>2701</v>
      </c>
      <c r="B16" s="1056" t="s">
        <v>1748</v>
      </c>
      <c r="C16" s="1056" t="s">
        <v>2688</v>
      </c>
    </row>
    <row r="17" spans="1:3" ht="93.95" customHeight="1" x14ac:dyDescent="0.2">
      <c r="A17" s="1058" t="s">
        <v>461</v>
      </c>
      <c r="B17" s="1058" t="s">
        <v>2702</v>
      </c>
      <c r="C17" s="159" t="s">
        <v>2791</v>
      </c>
    </row>
  </sheetData>
  <mergeCells count="1">
    <mergeCell ref="A8:C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opLeftCell="A11" workbookViewId="0">
      <selection activeCell="M27" sqref="M27"/>
    </sheetView>
  </sheetViews>
  <sheetFormatPr baseColWidth="10" defaultRowHeight="12.75" x14ac:dyDescent="0.2"/>
  <sheetData>
    <row r="1" spans="1:11" ht="13.5" thickBot="1" x14ac:dyDescent="0.25">
      <c r="A1" s="2554" t="s">
        <v>1186</v>
      </c>
      <c r="B1" s="2554" t="s">
        <v>3100</v>
      </c>
      <c r="C1" s="2554" t="s">
        <v>1</v>
      </c>
      <c r="D1" s="2559" t="s">
        <v>3101</v>
      </c>
      <c r="E1" s="2560"/>
      <c r="F1" s="2560"/>
      <c r="G1" s="2561"/>
      <c r="H1" s="2554" t="s">
        <v>3102</v>
      </c>
      <c r="I1" s="2554" t="s">
        <v>3103</v>
      </c>
      <c r="J1" s="2554" t="s">
        <v>3104</v>
      </c>
      <c r="K1" s="1567"/>
    </row>
    <row r="2" spans="1:11" ht="13.5" thickBot="1" x14ac:dyDescent="0.25">
      <c r="A2" s="2555"/>
      <c r="B2" s="2555"/>
      <c r="C2" s="2555"/>
      <c r="D2" s="1568" t="s">
        <v>3105</v>
      </c>
      <c r="E2" s="1569" t="s">
        <v>3106</v>
      </c>
      <c r="F2" s="1570" t="s">
        <v>3107</v>
      </c>
      <c r="G2" s="1571" t="s">
        <v>3108</v>
      </c>
      <c r="H2" s="2555"/>
      <c r="I2" s="2555"/>
      <c r="J2" s="2555"/>
      <c r="K2" s="1572"/>
    </row>
    <row r="3" spans="1:11" ht="23.25" thickBot="1" x14ac:dyDescent="0.25">
      <c r="A3" s="1573">
        <v>1</v>
      </c>
      <c r="B3" s="1572" t="s">
        <v>1220</v>
      </c>
      <c r="C3" s="1572" t="s">
        <v>3109</v>
      </c>
      <c r="D3" s="1572">
        <v>8</v>
      </c>
      <c r="E3" s="1572">
        <v>4</v>
      </c>
      <c r="F3" s="1572">
        <v>1</v>
      </c>
      <c r="G3" s="1572">
        <v>0</v>
      </c>
      <c r="H3" s="1572">
        <v>5</v>
      </c>
      <c r="I3" s="1572">
        <v>13</v>
      </c>
      <c r="J3" s="1575">
        <v>0.82</v>
      </c>
      <c r="K3" s="1575">
        <v>0.28999999999999998</v>
      </c>
    </row>
    <row r="4" spans="1:11" ht="23.25" thickBot="1" x14ac:dyDescent="0.25">
      <c r="A4" s="1573">
        <v>2</v>
      </c>
      <c r="B4" s="1572" t="s">
        <v>3110</v>
      </c>
      <c r="C4" s="1572" t="s">
        <v>3111</v>
      </c>
      <c r="D4" s="1572">
        <v>4</v>
      </c>
      <c r="E4" s="1572">
        <v>7</v>
      </c>
      <c r="F4" s="1572">
        <v>2</v>
      </c>
      <c r="G4" s="1572">
        <v>2</v>
      </c>
      <c r="H4" s="1572">
        <v>11</v>
      </c>
      <c r="I4" s="1572">
        <v>15</v>
      </c>
      <c r="J4" s="1576">
        <v>0.56999999999999995</v>
      </c>
      <c r="K4" s="1576">
        <v>0.6</v>
      </c>
    </row>
    <row r="5" spans="1:11" ht="23.25" thickBot="1" x14ac:dyDescent="0.25">
      <c r="A5" s="1573">
        <v>3</v>
      </c>
      <c r="B5" s="1572" t="s">
        <v>1202</v>
      </c>
      <c r="C5" s="1572" t="s">
        <v>1761</v>
      </c>
      <c r="D5" s="1572">
        <v>1</v>
      </c>
      <c r="E5" s="1572">
        <v>1</v>
      </c>
      <c r="F5" s="1572">
        <v>0</v>
      </c>
      <c r="G5" s="1572">
        <v>2</v>
      </c>
      <c r="H5" s="1572">
        <v>3</v>
      </c>
      <c r="I5" s="1572">
        <v>4</v>
      </c>
      <c r="J5" s="1576">
        <v>0.56999999999999995</v>
      </c>
      <c r="K5" s="1576">
        <v>0.56999999999999995</v>
      </c>
    </row>
    <row r="6" spans="1:11" ht="13.5" thickBot="1" x14ac:dyDescent="0.25">
      <c r="A6" s="1573">
        <v>4</v>
      </c>
      <c r="B6" s="1572" t="s">
        <v>3112</v>
      </c>
      <c r="C6" s="1572" t="s">
        <v>3113</v>
      </c>
      <c r="D6" s="1572">
        <v>2</v>
      </c>
      <c r="E6" s="1572">
        <v>1</v>
      </c>
      <c r="F6" s="1572">
        <v>1</v>
      </c>
      <c r="G6" s="1572">
        <v>3</v>
      </c>
      <c r="H6" s="1572">
        <v>0</v>
      </c>
      <c r="I6" s="1572">
        <v>2</v>
      </c>
      <c r="J6" s="1576">
        <v>0</v>
      </c>
      <c r="K6" s="1576">
        <v>0.51</v>
      </c>
    </row>
    <row r="7" spans="1:11" ht="23.25" thickBot="1" x14ac:dyDescent="0.25">
      <c r="A7" s="1573">
        <v>5</v>
      </c>
      <c r="B7" s="1572" t="s">
        <v>3115</v>
      </c>
      <c r="C7" s="1572" t="s">
        <v>3116</v>
      </c>
      <c r="D7" s="1572">
        <v>7</v>
      </c>
      <c r="E7" s="1572">
        <v>4</v>
      </c>
      <c r="F7" s="1572">
        <v>0</v>
      </c>
      <c r="G7" s="1572">
        <v>0</v>
      </c>
      <c r="H7" s="1572">
        <v>0</v>
      </c>
      <c r="I7" s="1572">
        <v>13</v>
      </c>
      <c r="J7" s="1576">
        <v>0.54</v>
      </c>
      <c r="K7" s="1576">
        <v>0.88</v>
      </c>
    </row>
    <row r="8" spans="1:11" ht="23.25" thickBot="1" x14ac:dyDescent="0.25">
      <c r="A8" s="1573">
        <v>6</v>
      </c>
      <c r="B8" s="1572" t="s">
        <v>1255</v>
      </c>
      <c r="C8" s="1572" t="s">
        <v>3116</v>
      </c>
      <c r="D8" s="1572">
        <v>2</v>
      </c>
      <c r="E8" s="1572">
        <v>3</v>
      </c>
      <c r="F8" s="1572">
        <v>0</v>
      </c>
      <c r="G8" s="1572">
        <v>1</v>
      </c>
      <c r="H8" s="1572">
        <v>1</v>
      </c>
      <c r="I8" s="1572">
        <v>6</v>
      </c>
      <c r="J8" s="1576">
        <v>0.52</v>
      </c>
      <c r="K8" s="1576">
        <v>0.56999999999999995</v>
      </c>
    </row>
    <row r="9" spans="1:11" ht="23.25" thickBot="1" x14ac:dyDescent="0.25">
      <c r="A9" s="1573">
        <v>7</v>
      </c>
      <c r="B9" s="1572" t="s">
        <v>1489</v>
      </c>
      <c r="C9" s="1572" t="s">
        <v>3117</v>
      </c>
      <c r="D9" s="1572">
        <v>10</v>
      </c>
      <c r="E9" s="1572">
        <v>7</v>
      </c>
      <c r="F9" s="1572">
        <v>4</v>
      </c>
      <c r="G9" s="1572">
        <v>6</v>
      </c>
      <c r="H9" s="1572">
        <v>17</v>
      </c>
      <c r="I9" s="1572">
        <v>27</v>
      </c>
      <c r="J9" s="1576">
        <v>0.54</v>
      </c>
      <c r="K9" s="1576">
        <v>0.54</v>
      </c>
    </row>
    <row r="10" spans="1:11" ht="23.25" thickBot="1" x14ac:dyDescent="0.25">
      <c r="A10" s="1573">
        <v>8</v>
      </c>
      <c r="B10" s="1572" t="s">
        <v>1248</v>
      </c>
      <c r="C10" s="1572" t="s">
        <v>3116</v>
      </c>
      <c r="D10" s="1572">
        <v>6</v>
      </c>
      <c r="E10" s="1572">
        <v>3</v>
      </c>
      <c r="F10" s="1572">
        <v>7</v>
      </c>
      <c r="G10" s="1572">
        <v>10</v>
      </c>
      <c r="H10" s="1572">
        <v>0</v>
      </c>
      <c r="I10" s="1572">
        <v>26</v>
      </c>
      <c r="J10" s="1577">
        <v>0.43</v>
      </c>
      <c r="K10" s="1577">
        <v>0.43</v>
      </c>
    </row>
    <row r="11" spans="1:11" ht="23.25" thickBot="1" x14ac:dyDescent="0.25">
      <c r="A11" s="1573">
        <v>9</v>
      </c>
      <c r="B11" s="1572" t="s">
        <v>1250</v>
      </c>
      <c r="C11" s="1572" t="s">
        <v>3118</v>
      </c>
      <c r="D11" s="1572">
        <v>8</v>
      </c>
      <c r="E11" s="1572">
        <v>7</v>
      </c>
      <c r="F11" s="1572">
        <v>7</v>
      </c>
      <c r="G11" s="1572">
        <v>0</v>
      </c>
      <c r="H11" s="1572">
        <v>12</v>
      </c>
      <c r="I11" s="1572">
        <v>22</v>
      </c>
      <c r="J11" s="1577">
        <v>0.43</v>
      </c>
      <c r="K11" s="1577">
        <v>0.63</v>
      </c>
    </row>
    <row r="12" spans="1:11" ht="23.25" thickBot="1" x14ac:dyDescent="0.25">
      <c r="A12" s="1573">
        <v>10</v>
      </c>
      <c r="B12" s="1572" t="s">
        <v>1214</v>
      </c>
      <c r="C12" s="1572" t="s">
        <v>1245</v>
      </c>
      <c r="D12" s="1572">
        <v>7</v>
      </c>
      <c r="E12" s="1572">
        <v>1</v>
      </c>
      <c r="F12" s="1572">
        <v>0</v>
      </c>
      <c r="G12" s="1572">
        <v>11</v>
      </c>
      <c r="H12" s="1572">
        <v>2</v>
      </c>
      <c r="I12" s="1572">
        <v>19</v>
      </c>
      <c r="J12" s="1577">
        <v>0.43</v>
      </c>
      <c r="K12" s="1577">
        <v>0.43</v>
      </c>
    </row>
    <row r="13" spans="1:11" ht="23.25" thickBot="1" x14ac:dyDescent="0.25">
      <c r="A13" s="1573">
        <v>11</v>
      </c>
      <c r="B13" s="1572" t="s">
        <v>1744</v>
      </c>
      <c r="C13" s="1572" t="s">
        <v>3119</v>
      </c>
      <c r="D13" s="1572">
        <v>4</v>
      </c>
      <c r="E13" s="1572">
        <v>2</v>
      </c>
      <c r="F13" s="1572">
        <v>0</v>
      </c>
      <c r="G13" s="1572">
        <v>8</v>
      </c>
      <c r="H13" s="1572">
        <v>10</v>
      </c>
      <c r="I13" s="1572">
        <v>14</v>
      </c>
      <c r="J13" s="1577">
        <v>0.4</v>
      </c>
      <c r="K13" s="1577">
        <v>0.41</v>
      </c>
    </row>
    <row r="14" spans="1:11" ht="23.25" thickBot="1" x14ac:dyDescent="0.25">
      <c r="A14" s="1573">
        <v>12</v>
      </c>
      <c r="B14" s="1572" t="s">
        <v>1237</v>
      </c>
      <c r="C14" s="1572" t="s">
        <v>3120</v>
      </c>
      <c r="D14" s="1572">
        <v>6</v>
      </c>
      <c r="E14" s="1572">
        <v>6</v>
      </c>
      <c r="F14" s="1572">
        <v>2</v>
      </c>
      <c r="G14" s="1572">
        <v>9</v>
      </c>
      <c r="H14" s="1572">
        <v>22</v>
      </c>
      <c r="I14" s="1572">
        <v>23</v>
      </c>
      <c r="J14" s="1577">
        <v>0.23</v>
      </c>
      <c r="K14" s="1577">
        <v>0.45</v>
      </c>
    </row>
    <row r="15" spans="1:11" ht="23.25" thickBot="1" x14ac:dyDescent="0.25">
      <c r="A15" s="1573">
        <v>13</v>
      </c>
      <c r="B15" s="1572" t="s">
        <v>1234</v>
      </c>
      <c r="C15" s="1572" t="s">
        <v>3116</v>
      </c>
      <c r="D15" s="1572">
        <v>0</v>
      </c>
      <c r="E15" s="1572">
        <v>0</v>
      </c>
      <c r="F15" s="1572">
        <v>0</v>
      </c>
      <c r="G15" s="1572">
        <v>0</v>
      </c>
      <c r="H15" s="1572">
        <v>6</v>
      </c>
      <c r="I15" s="1572">
        <v>6</v>
      </c>
      <c r="J15" s="1578">
        <v>0</v>
      </c>
      <c r="K15" s="1578">
        <v>0</v>
      </c>
    </row>
    <row r="16" spans="1:11" ht="23.25" thickBot="1" x14ac:dyDescent="0.25">
      <c r="A16" s="1573">
        <v>14</v>
      </c>
      <c r="B16" s="1572" t="s">
        <v>1231</v>
      </c>
      <c r="C16" s="1572" t="s">
        <v>3116</v>
      </c>
      <c r="D16" s="1572">
        <v>1</v>
      </c>
      <c r="E16" s="1572">
        <v>2</v>
      </c>
      <c r="F16" s="1572">
        <v>0</v>
      </c>
      <c r="G16" s="1572">
        <v>5</v>
      </c>
      <c r="H16" s="1572">
        <v>0</v>
      </c>
      <c r="I16" s="1572">
        <v>8</v>
      </c>
      <c r="J16" s="1578">
        <v>0</v>
      </c>
      <c r="K16" s="1578">
        <v>0.28999999999999998</v>
      </c>
    </row>
    <row r="17" spans="1:11" ht="23.25" thickBot="1" x14ac:dyDescent="0.25">
      <c r="A17" s="1573">
        <v>15</v>
      </c>
      <c r="B17" s="1572" t="s">
        <v>3121</v>
      </c>
      <c r="C17" s="1572" t="s">
        <v>3113</v>
      </c>
      <c r="D17" s="1572">
        <v>3</v>
      </c>
      <c r="E17" s="1572">
        <v>1</v>
      </c>
      <c r="F17" s="1572">
        <v>0</v>
      </c>
      <c r="G17" s="1572">
        <v>0</v>
      </c>
      <c r="H17" s="1572">
        <v>2</v>
      </c>
      <c r="I17" s="1572">
        <v>4</v>
      </c>
      <c r="J17" s="1578">
        <v>0</v>
      </c>
      <c r="K17" s="1578">
        <v>0.5</v>
      </c>
    </row>
    <row r="18" spans="1:11" ht="23.25" thickBot="1" x14ac:dyDescent="0.25">
      <c r="A18" s="1573">
        <v>15</v>
      </c>
      <c r="B18" s="1572" t="s">
        <v>3122</v>
      </c>
      <c r="C18" s="1572" t="s">
        <v>3122</v>
      </c>
      <c r="D18" s="1572">
        <v>7</v>
      </c>
      <c r="E18" s="1572">
        <v>1</v>
      </c>
      <c r="F18" s="1572">
        <v>1</v>
      </c>
      <c r="G18" s="1572">
        <v>0</v>
      </c>
      <c r="H18" s="1572">
        <v>2</v>
      </c>
      <c r="I18" s="1572">
        <v>9</v>
      </c>
      <c r="J18" s="1578">
        <v>0</v>
      </c>
      <c r="K18" s="1578">
        <v>0.83</v>
      </c>
    </row>
    <row r="19" spans="1:11" ht="23.25" thickBot="1" x14ac:dyDescent="0.25">
      <c r="A19" s="1573">
        <v>16</v>
      </c>
      <c r="B19" s="1572" t="s">
        <v>3123</v>
      </c>
      <c r="C19" s="1572" t="s">
        <v>3116</v>
      </c>
      <c r="D19" s="1572">
        <v>0</v>
      </c>
      <c r="E19" s="1572">
        <v>2</v>
      </c>
      <c r="F19" s="1572">
        <v>1</v>
      </c>
      <c r="G19" s="1572">
        <v>2</v>
      </c>
      <c r="H19" s="1572">
        <v>0</v>
      </c>
      <c r="I19" s="1572">
        <v>5</v>
      </c>
      <c r="J19" s="1578">
        <v>0</v>
      </c>
      <c r="K19" s="1578">
        <v>0.41</v>
      </c>
    </row>
    <row r="20" spans="1:11" ht="23.25" thickBot="1" x14ac:dyDescent="0.25">
      <c r="A20" s="1573">
        <v>17</v>
      </c>
      <c r="B20" s="1572" t="s">
        <v>1761</v>
      </c>
      <c r="C20" s="1572" t="s">
        <v>1761</v>
      </c>
      <c r="D20" s="1572">
        <v>2</v>
      </c>
      <c r="E20" s="1572">
        <v>12</v>
      </c>
      <c r="F20" s="1572">
        <v>3</v>
      </c>
      <c r="G20" s="1572">
        <v>20</v>
      </c>
      <c r="H20" s="1572">
        <v>0</v>
      </c>
      <c r="I20" s="1572">
        <v>37</v>
      </c>
      <c r="J20" s="1578">
        <v>0</v>
      </c>
      <c r="K20" s="1578">
        <v>0.41</v>
      </c>
    </row>
    <row r="21" spans="1:11" ht="23.25" thickBot="1" x14ac:dyDescent="0.25">
      <c r="A21" s="1573">
        <v>18</v>
      </c>
      <c r="B21" s="1572" t="s">
        <v>2685</v>
      </c>
      <c r="C21" s="1572" t="s">
        <v>3109</v>
      </c>
      <c r="D21" s="1572">
        <v>0</v>
      </c>
      <c r="E21" s="1572">
        <v>0</v>
      </c>
      <c r="F21" s="1572">
        <v>0</v>
      </c>
      <c r="G21" s="1572">
        <v>7</v>
      </c>
      <c r="H21" s="1572">
        <v>7</v>
      </c>
      <c r="I21" s="1572">
        <v>7</v>
      </c>
      <c r="J21" s="1571" t="s">
        <v>3114</v>
      </c>
      <c r="K21" s="1578">
        <v>0</v>
      </c>
    </row>
    <row r="22" spans="1:11" ht="23.25" thickBot="1" x14ac:dyDescent="0.25">
      <c r="A22" s="1573">
        <v>19</v>
      </c>
      <c r="B22" s="1572" t="s">
        <v>1761</v>
      </c>
      <c r="C22" s="1572" t="s">
        <v>461</v>
      </c>
      <c r="D22" s="1572">
        <v>0</v>
      </c>
      <c r="E22" s="1572">
        <v>0</v>
      </c>
      <c r="F22" s="1572">
        <v>0</v>
      </c>
      <c r="G22" s="1572">
        <v>23</v>
      </c>
      <c r="H22" s="1572">
        <v>0</v>
      </c>
      <c r="I22" s="1572">
        <v>23</v>
      </c>
      <c r="J22" s="1571" t="s">
        <v>3114</v>
      </c>
      <c r="K22" s="1578">
        <v>0</v>
      </c>
    </row>
    <row r="23" spans="1:11" ht="23.25" thickBot="1" x14ac:dyDescent="0.25">
      <c r="A23" s="1573">
        <v>20</v>
      </c>
      <c r="B23" s="1572" t="s">
        <v>3124</v>
      </c>
      <c r="C23" s="1572" t="s">
        <v>3118</v>
      </c>
      <c r="D23" s="1572" t="s">
        <v>3114</v>
      </c>
      <c r="E23" s="1572" t="s">
        <v>3114</v>
      </c>
      <c r="F23" s="1572" t="s">
        <v>3114</v>
      </c>
      <c r="G23" s="1572">
        <v>8</v>
      </c>
      <c r="H23" s="1572">
        <v>0</v>
      </c>
      <c r="I23" s="1572">
        <v>8</v>
      </c>
      <c r="J23" s="1571" t="s">
        <v>3114</v>
      </c>
      <c r="K23" s="1578">
        <v>0</v>
      </c>
    </row>
    <row r="24" spans="1:11" ht="23.25" thickBot="1" x14ac:dyDescent="0.25">
      <c r="A24" s="1573">
        <v>21</v>
      </c>
      <c r="B24" s="1572" t="s">
        <v>2695</v>
      </c>
      <c r="C24" s="1572" t="s">
        <v>3125</v>
      </c>
      <c r="D24" s="1572">
        <v>0</v>
      </c>
      <c r="E24" s="1572">
        <v>0</v>
      </c>
      <c r="F24" s="1572">
        <v>0</v>
      </c>
      <c r="G24" s="1572">
        <v>8</v>
      </c>
      <c r="H24" s="1572">
        <v>0</v>
      </c>
      <c r="I24" s="1572">
        <v>8</v>
      </c>
      <c r="J24" s="1571" t="s">
        <v>3114</v>
      </c>
      <c r="K24" s="1578">
        <v>0</v>
      </c>
    </row>
    <row r="25" spans="1:11" ht="13.5" thickBot="1" x14ac:dyDescent="0.25">
      <c r="A25" s="2556" t="s">
        <v>3126</v>
      </c>
      <c r="B25" s="2557"/>
      <c r="C25" s="2558"/>
      <c r="D25" s="1579"/>
      <c r="E25" s="1579"/>
      <c r="F25" s="1579"/>
      <c r="G25" s="1579"/>
      <c r="H25" s="1579"/>
      <c r="I25" s="1579"/>
      <c r="J25" s="1580"/>
      <c r="K25" s="1581">
        <f>AVERAGE(K3:K24)</f>
        <v>0.39772727272727271</v>
      </c>
    </row>
    <row r="26" spans="1:11" x14ac:dyDescent="0.2">
      <c r="K26" s="1574">
        <f>AVERAGE(K3:K24)</f>
        <v>0.39772727272727271</v>
      </c>
    </row>
  </sheetData>
  <mergeCells count="8">
    <mergeCell ref="J1:J2"/>
    <mergeCell ref="A25:C25"/>
    <mergeCell ref="A1:A2"/>
    <mergeCell ref="B1:B2"/>
    <mergeCell ref="C1:C2"/>
    <mergeCell ref="D1:G1"/>
    <mergeCell ref="H1:H2"/>
    <mergeCell ref="I1:I2"/>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tabSelected="1" topLeftCell="A7" zoomScale="70" zoomScaleNormal="70" workbookViewId="0">
      <selection activeCell="N14" sqref="N14"/>
    </sheetView>
  </sheetViews>
  <sheetFormatPr baseColWidth="10" defaultRowHeight="12.75" x14ac:dyDescent="0.2"/>
  <sheetData>
    <row r="1" spans="1:15" ht="13.5" thickBot="1" x14ac:dyDescent="0.25">
      <c r="A1" s="2554" t="s">
        <v>1186</v>
      </c>
      <c r="B1" s="2554" t="s">
        <v>3100</v>
      </c>
      <c r="C1" s="2554" t="s">
        <v>1</v>
      </c>
      <c r="D1" s="2559" t="s">
        <v>3101</v>
      </c>
      <c r="E1" s="2560"/>
      <c r="F1" s="2560"/>
      <c r="G1" s="2561"/>
      <c r="H1" s="2554" t="s">
        <v>3102</v>
      </c>
      <c r="I1" s="2554" t="s">
        <v>3103</v>
      </c>
      <c r="J1" s="2554" t="s">
        <v>3104</v>
      </c>
      <c r="K1" s="2554" t="s">
        <v>3160</v>
      </c>
    </row>
    <row r="2" spans="1:15" ht="13.5" thickBot="1" x14ac:dyDescent="0.25">
      <c r="A2" s="2555"/>
      <c r="B2" s="2555"/>
      <c r="C2" s="2555"/>
      <c r="D2" s="1568" t="s">
        <v>3105</v>
      </c>
      <c r="E2" s="1569" t="s">
        <v>3106</v>
      </c>
      <c r="F2" s="1570" t="s">
        <v>3107</v>
      </c>
      <c r="G2" s="1571" t="s">
        <v>3108</v>
      </c>
      <c r="H2" s="2555"/>
      <c r="I2" s="2555"/>
      <c r="J2" s="2555"/>
      <c r="K2" s="2555"/>
    </row>
    <row r="3" spans="1:15" ht="23.25" thickBot="1" x14ac:dyDescent="0.25">
      <c r="A3" s="1573">
        <v>1</v>
      </c>
      <c r="B3" s="1572" t="s">
        <v>3115</v>
      </c>
      <c r="C3" s="1572" t="s">
        <v>3116</v>
      </c>
      <c r="D3" s="1572">
        <v>7</v>
      </c>
      <c r="E3" s="1572">
        <v>4</v>
      </c>
      <c r="F3" s="1572">
        <v>0</v>
      </c>
      <c r="G3" s="1572">
        <v>0</v>
      </c>
      <c r="H3" s="1572">
        <v>0</v>
      </c>
      <c r="I3" s="1572">
        <v>13</v>
      </c>
      <c r="J3" s="1576">
        <v>0.54</v>
      </c>
      <c r="K3" s="1576">
        <v>0.88</v>
      </c>
    </row>
    <row r="4" spans="1:15" ht="23.25" thickBot="1" x14ac:dyDescent="0.25">
      <c r="A4" s="1573">
        <v>2</v>
      </c>
      <c r="B4" s="1572" t="s">
        <v>3122</v>
      </c>
      <c r="C4" s="1572" t="s">
        <v>3122</v>
      </c>
      <c r="D4" s="1572">
        <v>7</v>
      </c>
      <c r="E4" s="1572">
        <v>1</v>
      </c>
      <c r="F4" s="1572">
        <v>1</v>
      </c>
      <c r="G4" s="1572">
        <v>0</v>
      </c>
      <c r="H4" s="1572">
        <v>2</v>
      </c>
      <c r="I4" s="1572">
        <v>9</v>
      </c>
      <c r="J4" s="1590">
        <v>0.73</v>
      </c>
      <c r="K4" s="1576">
        <v>0.83</v>
      </c>
    </row>
    <row r="5" spans="1:15" ht="23.25" thickBot="1" x14ac:dyDescent="0.25">
      <c r="A5" s="1591">
        <v>3</v>
      </c>
      <c r="B5" s="1572" t="s">
        <v>1250</v>
      </c>
      <c r="C5" s="1572" t="s">
        <v>3118</v>
      </c>
      <c r="D5" s="1572">
        <v>8</v>
      </c>
      <c r="E5" s="1572">
        <v>7</v>
      </c>
      <c r="F5" s="1572">
        <v>7</v>
      </c>
      <c r="G5" s="1572">
        <v>0</v>
      </c>
      <c r="H5" s="1572">
        <v>12</v>
      </c>
      <c r="I5" s="1572">
        <v>22</v>
      </c>
      <c r="J5" s="1592">
        <v>0.43</v>
      </c>
      <c r="K5" s="1576">
        <v>0.63</v>
      </c>
    </row>
    <row r="6" spans="1:15" ht="23.25" thickBot="1" x14ac:dyDescent="0.25">
      <c r="A6" s="1573">
        <v>4</v>
      </c>
      <c r="B6" s="1572" t="s">
        <v>3110</v>
      </c>
      <c r="C6" s="1572" t="s">
        <v>3111</v>
      </c>
      <c r="D6" s="1572">
        <v>4</v>
      </c>
      <c r="E6" s="1572">
        <v>7</v>
      </c>
      <c r="F6" s="1572">
        <v>2</v>
      </c>
      <c r="G6" s="1572">
        <v>2</v>
      </c>
      <c r="H6" s="1572">
        <v>11</v>
      </c>
      <c r="I6" s="1572">
        <v>15</v>
      </c>
      <c r="J6" s="1576">
        <v>0.56999999999999995</v>
      </c>
      <c r="K6" s="1576">
        <v>0.6</v>
      </c>
      <c r="M6" s="1593" t="s">
        <v>3161</v>
      </c>
      <c r="N6" s="1594" t="s">
        <v>3162</v>
      </c>
      <c r="O6" s="1594" t="s">
        <v>3163</v>
      </c>
    </row>
    <row r="7" spans="1:15" ht="23.25" thickBot="1" x14ac:dyDescent="0.25">
      <c r="A7" s="1573">
        <v>5</v>
      </c>
      <c r="B7" s="1572" t="s">
        <v>1202</v>
      </c>
      <c r="C7" s="1572" t="s">
        <v>1761</v>
      </c>
      <c r="D7" s="1572">
        <v>1</v>
      </c>
      <c r="E7" s="1572">
        <v>1</v>
      </c>
      <c r="F7" s="1572">
        <v>0</v>
      </c>
      <c r="G7" s="1572">
        <v>2</v>
      </c>
      <c r="H7" s="1572">
        <v>3</v>
      </c>
      <c r="I7" s="1572">
        <v>4</v>
      </c>
      <c r="J7" s="1576">
        <v>0.56999999999999995</v>
      </c>
      <c r="K7" s="1576">
        <v>0.56999999999999995</v>
      </c>
      <c r="M7" s="1595">
        <v>0</v>
      </c>
      <c r="N7" s="1596" t="s">
        <v>3164</v>
      </c>
      <c r="O7" s="1596" t="s">
        <v>3165</v>
      </c>
    </row>
    <row r="8" spans="1:15" ht="23.25" thickBot="1" x14ac:dyDescent="0.25">
      <c r="A8" s="1573">
        <v>6</v>
      </c>
      <c r="B8" s="1572" t="s">
        <v>1255</v>
      </c>
      <c r="C8" s="1572" t="s">
        <v>3116</v>
      </c>
      <c r="D8" s="1572">
        <v>2</v>
      </c>
      <c r="E8" s="1572">
        <v>3</v>
      </c>
      <c r="F8" s="1572">
        <v>0</v>
      </c>
      <c r="G8" s="1572">
        <v>1</v>
      </c>
      <c r="H8" s="1572">
        <v>1</v>
      </c>
      <c r="I8" s="1572">
        <v>6</v>
      </c>
      <c r="J8" s="1576">
        <v>0.52</v>
      </c>
      <c r="K8" s="1576">
        <v>0.56999999999999995</v>
      </c>
      <c r="M8" s="1595">
        <v>9</v>
      </c>
      <c r="N8" s="1597" t="s">
        <v>15</v>
      </c>
      <c r="O8" s="1597" t="s">
        <v>3166</v>
      </c>
    </row>
    <row r="9" spans="1:15" ht="23.25" thickBot="1" x14ac:dyDescent="0.25">
      <c r="A9" s="1573">
        <v>7</v>
      </c>
      <c r="B9" s="1572" t="s">
        <v>1489</v>
      </c>
      <c r="C9" s="1572" t="s">
        <v>3117</v>
      </c>
      <c r="D9" s="1572">
        <v>10</v>
      </c>
      <c r="E9" s="1572">
        <v>7</v>
      </c>
      <c r="F9" s="1572">
        <v>4</v>
      </c>
      <c r="G9" s="1572">
        <v>6</v>
      </c>
      <c r="H9" s="1572">
        <v>17</v>
      </c>
      <c r="I9" s="1572">
        <v>27</v>
      </c>
      <c r="J9" s="1576">
        <v>0.54</v>
      </c>
      <c r="K9" s="1576">
        <v>0.54</v>
      </c>
      <c r="M9" s="1595">
        <v>8</v>
      </c>
      <c r="N9" s="1598" t="s">
        <v>3167</v>
      </c>
      <c r="O9" s="1598" t="s">
        <v>3168</v>
      </c>
    </row>
    <row r="10" spans="1:15" ht="13.5" thickBot="1" x14ac:dyDescent="0.25">
      <c r="A10" s="1573">
        <v>8</v>
      </c>
      <c r="B10" s="1572" t="s">
        <v>3112</v>
      </c>
      <c r="C10" s="1572" t="s">
        <v>3113</v>
      </c>
      <c r="D10" s="1572">
        <v>2</v>
      </c>
      <c r="E10" s="1572">
        <v>1</v>
      </c>
      <c r="F10" s="1572">
        <v>1</v>
      </c>
      <c r="G10" s="1572">
        <v>3</v>
      </c>
      <c r="H10" s="1572">
        <v>0</v>
      </c>
      <c r="I10" s="1572">
        <v>2</v>
      </c>
      <c r="J10" s="1569" t="s">
        <v>3114</v>
      </c>
      <c r="K10" s="1576">
        <v>0.51</v>
      </c>
      <c r="M10" s="1595">
        <v>5</v>
      </c>
      <c r="N10" s="1599" t="s">
        <v>3169</v>
      </c>
      <c r="O10" s="1599" t="s">
        <v>3170</v>
      </c>
    </row>
    <row r="11" spans="1:15" ht="23.25" thickBot="1" x14ac:dyDescent="0.25">
      <c r="A11" s="1573">
        <v>9</v>
      </c>
      <c r="B11" s="1572" t="s">
        <v>3121</v>
      </c>
      <c r="C11" s="1572" t="s">
        <v>3113</v>
      </c>
      <c r="D11" s="1572">
        <v>3</v>
      </c>
      <c r="E11" s="1572">
        <v>1</v>
      </c>
      <c r="F11" s="1572">
        <v>0</v>
      </c>
      <c r="G11" s="1572">
        <v>0</v>
      </c>
      <c r="H11" s="1572">
        <v>2</v>
      </c>
      <c r="I11" s="1572">
        <v>4</v>
      </c>
      <c r="J11" s="1578">
        <v>0</v>
      </c>
      <c r="K11" s="1576">
        <v>0.5</v>
      </c>
    </row>
    <row r="12" spans="1:15" ht="23.25" thickBot="1" x14ac:dyDescent="0.25">
      <c r="A12" s="1573">
        <v>10</v>
      </c>
      <c r="B12" s="1572" t="s">
        <v>1237</v>
      </c>
      <c r="C12" s="1572" t="s">
        <v>3120</v>
      </c>
      <c r="D12" s="1572">
        <v>6</v>
      </c>
      <c r="E12" s="1572">
        <v>6</v>
      </c>
      <c r="F12" s="1572">
        <v>2</v>
      </c>
      <c r="G12" s="1572">
        <v>9</v>
      </c>
      <c r="H12" s="1572">
        <v>22</v>
      </c>
      <c r="I12" s="1572">
        <v>23</v>
      </c>
      <c r="J12" s="1576">
        <v>0.23</v>
      </c>
      <c r="K12" s="1592">
        <v>0.45</v>
      </c>
    </row>
    <row r="13" spans="1:15" ht="23.25" thickBot="1" x14ac:dyDescent="0.25">
      <c r="A13" s="1573">
        <v>11</v>
      </c>
      <c r="B13" s="1572" t="s">
        <v>1248</v>
      </c>
      <c r="C13" s="1572" t="s">
        <v>3116</v>
      </c>
      <c r="D13" s="1572">
        <v>6</v>
      </c>
      <c r="E13" s="1572">
        <v>3</v>
      </c>
      <c r="F13" s="1572">
        <v>7</v>
      </c>
      <c r="G13" s="1572">
        <v>10</v>
      </c>
      <c r="H13" s="1572">
        <v>0</v>
      </c>
      <c r="I13" s="1572">
        <v>26</v>
      </c>
      <c r="J13" s="1592">
        <v>0.43</v>
      </c>
      <c r="K13" s="1592">
        <v>0.43</v>
      </c>
    </row>
    <row r="14" spans="1:15" ht="23.25" thickBot="1" x14ac:dyDescent="0.25">
      <c r="A14" s="1573">
        <v>12</v>
      </c>
      <c r="B14" s="1572" t="s">
        <v>1214</v>
      </c>
      <c r="C14" s="1572" t="s">
        <v>1245</v>
      </c>
      <c r="D14" s="1572">
        <v>7</v>
      </c>
      <c r="E14" s="1572">
        <v>1</v>
      </c>
      <c r="F14" s="1572">
        <v>0</v>
      </c>
      <c r="G14" s="1572">
        <v>11</v>
      </c>
      <c r="H14" s="1572">
        <v>2</v>
      </c>
      <c r="I14" s="1572">
        <v>19</v>
      </c>
      <c r="J14" s="1592">
        <v>0.43</v>
      </c>
      <c r="K14" s="1592">
        <v>0.43</v>
      </c>
      <c r="N14" s="1600" t="s">
        <v>3171</v>
      </c>
      <c r="O14">
        <v>0</v>
      </c>
    </row>
    <row r="15" spans="1:15" ht="23.25" thickBot="1" x14ac:dyDescent="0.25">
      <c r="A15" s="1573">
        <v>13</v>
      </c>
      <c r="B15" s="1572" t="s">
        <v>1744</v>
      </c>
      <c r="C15" s="1572" t="s">
        <v>3119</v>
      </c>
      <c r="D15" s="1572">
        <v>4</v>
      </c>
      <c r="E15" s="1572">
        <v>2</v>
      </c>
      <c r="F15" s="1572">
        <v>0</v>
      </c>
      <c r="G15" s="1572">
        <v>8</v>
      </c>
      <c r="H15" s="1572">
        <v>10</v>
      </c>
      <c r="I15" s="1572">
        <v>14</v>
      </c>
      <c r="J15" s="1592">
        <v>0.4</v>
      </c>
      <c r="K15" s="1592">
        <v>0.41</v>
      </c>
      <c r="N15" s="1600" t="s">
        <v>15</v>
      </c>
      <c r="O15">
        <v>9</v>
      </c>
    </row>
    <row r="16" spans="1:15" ht="23.25" thickBot="1" x14ac:dyDescent="0.25">
      <c r="A16" s="1573">
        <v>14</v>
      </c>
      <c r="B16" s="1572" t="s">
        <v>3123</v>
      </c>
      <c r="C16" s="1572" t="s">
        <v>3116</v>
      </c>
      <c r="D16" s="1572">
        <v>0</v>
      </c>
      <c r="E16" s="1572">
        <v>2</v>
      </c>
      <c r="F16" s="1572">
        <v>1</v>
      </c>
      <c r="G16" s="1572">
        <v>2</v>
      </c>
      <c r="H16" s="1572">
        <v>0</v>
      </c>
      <c r="I16" s="1572">
        <v>5</v>
      </c>
      <c r="J16" s="1578">
        <v>0</v>
      </c>
      <c r="K16" s="1592">
        <v>0.41</v>
      </c>
      <c r="N16" s="1600" t="s">
        <v>17</v>
      </c>
      <c r="O16">
        <v>8</v>
      </c>
    </row>
    <row r="17" spans="1:15" ht="23.25" thickBot="1" x14ac:dyDescent="0.25">
      <c r="A17" s="1573">
        <v>15</v>
      </c>
      <c r="B17" s="1572" t="s">
        <v>1761</v>
      </c>
      <c r="C17" s="1572" t="s">
        <v>1761</v>
      </c>
      <c r="D17" s="1572">
        <v>2</v>
      </c>
      <c r="E17" s="1572">
        <v>12</v>
      </c>
      <c r="F17" s="1572">
        <v>3</v>
      </c>
      <c r="G17" s="1572">
        <v>20</v>
      </c>
      <c r="H17" s="1572">
        <v>0</v>
      </c>
      <c r="I17" s="1572">
        <v>37</v>
      </c>
      <c r="J17" s="1578">
        <v>0</v>
      </c>
      <c r="K17" s="1592">
        <v>0.41</v>
      </c>
      <c r="N17" s="1600" t="s">
        <v>3172</v>
      </c>
      <c r="O17">
        <v>5</v>
      </c>
    </row>
    <row r="18" spans="1:15" ht="23.25" thickBot="1" x14ac:dyDescent="0.25">
      <c r="A18" s="1573">
        <v>16</v>
      </c>
      <c r="B18" s="1572" t="s">
        <v>1220</v>
      </c>
      <c r="C18" s="1572" t="s">
        <v>3109</v>
      </c>
      <c r="D18" s="1572">
        <v>2</v>
      </c>
      <c r="E18" s="1572">
        <v>0</v>
      </c>
      <c r="F18" s="1572">
        <v>0</v>
      </c>
      <c r="G18" s="1572">
        <v>5</v>
      </c>
      <c r="H18" s="1572">
        <v>0</v>
      </c>
      <c r="I18" s="1572">
        <v>7</v>
      </c>
      <c r="J18" s="1570" t="s">
        <v>3114</v>
      </c>
      <c r="K18" s="1592">
        <v>0.28999999999999998</v>
      </c>
    </row>
    <row r="19" spans="1:15" ht="23.25" thickBot="1" x14ac:dyDescent="0.25">
      <c r="A19" s="1573">
        <v>17</v>
      </c>
      <c r="B19" s="1572" t="s">
        <v>1231</v>
      </c>
      <c r="C19" s="1572" t="s">
        <v>3116</v>
      </c>
      <c r="D19" s="1572">
        <v>1</v>
      </c>
      <c r="E19" s="1572">
        <v>2</v>
      </c>
      <c r="F19" s="1572">
        <v>0</v>
      </c>
      <c r="G19" s="1572">
        <v>5</v>
      </c>
      <c r="H19" s="1572">
        <v>0</v>
      </c>
      <c r="I19" s="1572">
        <v>8</v>
      </c>
      <c r="J19" s="1578">
        <v>0</v>
      </c>
      <c r="K19" s="1592">
        <v>0.28999999999999998</v>
      </c>
    </row>
    <row r="20" spans="1:15" ht="23.25" thickBot="1" x14ac:dyDescent="0.25">
      <c r="A20" s="1573">
        <v>18</v>
      </c>
      <c r="B20" s="1572" t="s">
        <v>1234</v>
      </c>
      <c r="C20" s="1572" t="s">
        <v>3116</v>
      </c>
      <c r="D20" s="1572">
        <v>0</v>
      </c>
      <c r="E20" s="1572">
        <v>0</v>
      </c>
      <c r="F20" s="1572">
        <v>0</v>
      </c>
      <c r="G20" s="1572">
        <v>0</v>
      </c>
      <c r="H20" s="1572">
        <v>6</v>
      </c>
      <c r="I20" s="1572">
        <v>6</v>
      </c>
      <c r="J20" s="1578">
        <v>0</v>
      </c>
      <c r="K20" s="1578">
        <v>0</v>
      </c>
    </row>
    <row r="21" spans="1:15" ht="23.25" thickBot="1" x14ac:dyDescent="0.25">
      <c r="A21" s="1573">
        <v>19</v>
      </c>
      <c r="B21" s="1572" t="s">
        <v>2685</v>
      </c>
      <c r="C21" s="1572" t="s">
        <v>3109</v>
      </c>
      <c r="D21" s="1572">
        <v>0</v>
      </c>
      <c r="E21" s="1572">
        <v>0</v>
      </c>
      <c r="F21" s="1572">
        <v>0</v>
      </c>
      <c r="G21" s="1572">
        <v>7</v>
      </c>
      <c r="H21" s="1572">
        <v>7</v>
      </c>
      <c r="I21" s="1572">
        <v>7</v>
      </c>
      <c r="J21" s="1571" t="s">
        <v>3114</v>
      </c>
      <c r="K21" s="1578">
        <v>0</v>
      </c>
    </row>
    <row r="22" spans="1:15" ht="23.25" thickBot="1" x14ac:dyDescent="0.25">
      <c r="A22" s="1573">
        <v>20</v>
      </c>
      <c r="B22" s="1572" t="s">
        <v>1761</v>
      </c>
      <c r="C22" s="1572" t="s">
        <v>461</v>
      </c>
      <c r="D22" s="1572">
        <v>0</v>
      </c>
      <c r="E22" s="1572">
        <v>0</v>
      </c>
      <c r="F22" s="1572">
        <v>0</v>
      </c>
      <c r="G22" s="1572">
        <v>23</v>
      </c>
      <c r="H22" s="1572">
        <v>0</v>
      </c>
      <c r="I22" s="1572">
        <v>23</v>
      </c>
      <c r="J22" s="1571" t="s">
        <v>3114</v>
      </c>
      <c r="K22" s="1578">
        <v>0</v>
      </c>
    </row>
    <row r="23" spans="1:15" ht="23.25" thickBot="1" x14ac:dyDescent="0.25">
      <c r="A23" s="1573">
        <v>21</v>
      </c>
      <c r="B23" s="1572" t="s">
        <v>3124</v>
      </c>
      <c r="C23" s="1572" t="s">
        <v>3118</v>
      </c>
      <c r="D23" s="1572" t="s">
        <v>3114</v>
      </c>
      <c r="E23" s="1572" t="s">
        <v>3114</v>
      </c>
      <c r="F23" s="1572" t="s">
        <v>3114</v>
      </c>
      <c r="G23" s="1572">
        <v>8</v>
      </c>
      <c r="H23" s="1572">
        <v>0</v>
      </c>
      <c r="I23" s="1572">
        <v>8</v>
      </c>
      <c r="J23" s="1571" t="s">
        <v>3114</v>
      </c>
      <c r="K23" s="1578">
        <v>0</v>
      </c>
    </row>
    <row r="24" spans="1:15" ht="23.25" thickBot="1" x14ac:dyDescent="0.25">
      <c r="A24" s="1573">
        <v>22</v>
      </c>
      <c r="B24" s="1572" t="s">
        <v>2695</v>
      </c>
      <c r="C24" s="1572" t="s">
        <v>3125</v>
      </c>
      <c r="D24" s="1572">
        <v>0</v>
      </c>
      <c r="E24" s="1572">
        <v>0</v>
      </c>
      <c r="F24" s="1572">
        <v>0</v>
      </c>
      <c r="G24" s="1572">
        <v>8</v>
      </c>
      <c r="H24" s="1572">
        <v>0</v>
      </c>
      <c r="I24" s="1572">
        <v>8</v>
      </c>
      <c r="J24" s="1571" t="s">
        <v>3114</v>
      </c>
      <c r="K24" s="1578">
        <v>0</v>
      </c>
    </row>
    <row r="25" spans="1:15" ht="13.5" thickBot="1" x14ac:dyDescent="0.25">
      <c r="A25" s="2556" t="s">
        <v>3126</v>
      </c>
      <c r="B25" s="2557"/>
      <c r="C25" s="2558"/>
      <c r="D25" s="1579">
        <f t="shared" ref="D25:I25" si="0">SUM(D3:D24)</f>
        <v>72</v>
      </c>
      <c r="E25" s="1579">
        <f t="shared" si="0"/>
        <v>60</v>
      </c>
      <c r="F25" s="1579">
        <f t="shared" si="0"/>
        <v>28</v>
      </c>
      <c r="G25" s="1579">
        <f t="shared" si="0"/>
        <v>130</v>
      </c>
      <c r="H25" s="1579">
        <f t="shared" si="0"/>
        <v>95</v>
      </c>
      <c r="I25" s="1579">
        <f t="shared" si="0"/>
        <v>293</v>
      </c>
      <c r="J25" s="1580"/>
      <c r="K25" s="1581">
        <v>0.4</v>
      </c>
    </row>
  </sheetData>
  <mergeCells count="9">
    <mergeCell ref="J1:J2"/>
    <mergeCell ref="K1:K2"/>
    <mergeCell ref="A25:C25"/>
    <mergeCell ref="A1:A2"/>
    <mergeCell ref="B1:B2"/>
    <mergeCell ref="C1:C2"/>
    <mergeCell ref="D1:G1"/>
    <mergeCell ref="H1:H2"/>
    <mergeCell ref="I1:I2"/>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B1:I37"/>
  <sheetViews>
    <sheetView topLeftCell="A10" zoomScaleNormal="100" workbookViewId="0">
      <selection activeCell="C30" sqref="C30:D37"/>
    </sheetView>
  </sheetViews>
  <sheetFormatPr baseColWidth="10" defaultColWidth="11.42578125" defaultRowHeight="12.75" x14ac:dyDescent="0.2"/>
  <cols>
    <col min="1" max="1" width="18.28515625" style="212" customWidth="1"/>
    <col min="2" max="2" width="5.140625" style="212" customWidth="1"/>
    <col min="3" max="3" width="38.5703125" style="212" customWidth="1"/>
    <col min="4" max="4" width="32.7109375" style="212" customWidth="1"/>
    <col min="5" max="5" width="29" style="212" customWidth="1"/>
    <col min="6" max="6" width="34.140625" style="212" customWidth="1"/>
    <col min="7" max="7" width="11.42578125" style="212"/>
    <col min="8" max="8" width="15.7109375" style="212" customWidth="1"/>
    <col min="9" max="9" width="20" style="212" customWidth="1"/>
    <col min="10" max="16384" width="11.42578125" style="212"/>
  </cols>
  <sheetData>
    <row r="1" spans="2:9" ht="17.25" customHeight="1" x14ac:dyDescent="0.2">
      <c r="B1" s="2562" t="s">
        <v>1185</v>
      </c>
      <c r="C1" s="2562"/>
      <c r="D1" s="2562"/>
      <c r="E1" s="2562"/>
      <c r="F1" s="2562"/>
    </row>
    <row r="2" spans="2:9" ht="14.25" customHeight="1" x14ac:dyDescent="0.2">
      <c r="B2" s="399" t="s">
        <v>1186</v>
      </c>
      <c r="C2" s="400" t="s">
        <v>1187</v>
      </c>
      <c r="D2" s="400" t="s">
        <v>1188</v>
      </c>
      <c r="E2" s="400" t="s">
        <v>1189</v>
      </c>
      <c r="F2" s="400" t="s">
        <v>1013</v>
      </c>
      <c r="H2" s="2562" t="s">
        <v>1190</v>
      </c>
      <c r="I2" s="2562"/>
    </row>
    <row r="3" spans="2:9" ht="26.25" customHeight="1" x14ac:dyDescent="0.2">
      <c r="B3" s="401">
        <v>1</v>
      </c>
      <c r="C3" s="402" t="s">
        <v>1191</v>
      </c>
      <c r="D3" s="403"/>
      <c r="E3" s="404" t="s">
        <v>1192</v>
      </c>
      <c r="F3" s="405" t="s">
        <v>1193</v>
      </c>
      <c r="H3" s="406"/>
      <c r="I3" s="407" t="s">
        <v>1194</v>
      </c>
    </row>
    <row r="4" spans="2:9" ht="24.75" customHeight="1" x14ac:dyDescent="0.2">
      <c r="B4" s="401">
        <v>2</v>
      </c>
      <c r="C4" s="408" t="s">
        <v>107</v>
      </c>
      <c r="D4" s="403"/>
      <c r="E4" s="404" t="s">
        <v>1195</v>
      </c>
      <c r="F4" s="409" t="s">
        <v>1196</v>
      </c>
      <c r="H4" s="410"/>
      <c r="I4" s="411" t="s">
        <v>1197</v>
      </c>
    </row>
    <row r="5" spans="2:9" ht="21.75" customHeight="1" x14ac:dyDescent="0.2">
      <c r="B5" s="401">
        <v>3</v>
      </c>
      <c r="C5" s="402" t="s">
        <v>1198</v>
      </c>
      <c r="D5" s="403"/>
      <c r="E5" s="404" t="s">
        <v>1199</v>
      </c>
      <c r="F5" s="2563" t="s">
        <v>1200</v>
      </c>
      <c r="H5" s="412"/>
      <c r="I5" s="407" t="s">
        <v>1201</v>
      </c>
    </row>
    <row r="6" spans="2:9" ht="14.25" customHeight="1" x14ac:dyDescent="0.2">
      <c r="B6" s="401">
        <v>4</v>
      </c>
      <c r="C6" s="402" t="s">
        <v>1202</v>
      </c>
      <c r="D6" s="403"/>
      <c r="E6" s="404" t="s">
        <v>1203</v>
      </c>
      <c r="F6" s="2564"/>
      <c r="H6" s="413"/>
      <c r="I6" s="413"/>
    </row>
    <row r="7" spans="2:9" x14ac:dyDescent="0.2">
      <c r="B7" s="401">
        <v>5</v>
      </c>
      <c r="C7" s="402" t="s">
        <v>109</v>
      </c>
      <c r="D7" s="403"/>
      <c r="E7" s="404" t="s">
        <v>1199</v>
      </c>
      <c r="F7" s="2565"/>
    </row>
    <row r="8" spans="2:9" ht="25.5" customHeight="1" x14ac:dyDescent="0.2">
      <c r="B8" s="401">
        <v>6</v>
      </c>
      <c r="C8" s="402" t="s">
        <v>242</v>
      </c>
      <c r="D8" s="403"/>
      <c r="E8" s="404" t="s">
        <v>1204</v>
      </c>
      <c r="F8" s="405" t="s">
        <v>1193</v>
      </c>
    </row>
    <row r="9" spans="2:9" ht="15" customHeight="1" x14ac:dyDescent="0.2">
      <c r="B9" s="401">
        <v>7</v>
      </c>
      <c r="C9" s="414" t="s">
        <v>1205</v>
      </c>
      <c r="D9" s="415" t="s">
        <v>1206</v>
      </c>
      <c r="E9" s="404" t="s">
        <v>1207</v>
      </c>
      <c r="F9" s="416" t="s">
        <v>1208</v>
      </c>
    </row>
    <row r="10" spans="2:9" ht="15" customHeight="1" x14ac:dyDescent="0.2">
      <c r="B10" s="401">
        <v>8</v>
      </c>
      <c r="C10" s="402" t="s">
        <v>1209</v>
      </c>
      <c r="D10" s="417"/>
      <c r="E10" s="404" t="s">
        <v>1210</v>
      </c>
      <c r="F10" s="418" t="s">
        <v>1197</v>
      </c>
    </row>
    <row r="11" spans="2:9" ht="14.25" customHeight="1" x14ac:dyDescent="0.2">
      <c r="B11" s="401">
        <v>10</v>
      </c>
      <c r="C11" s="402" t="s">
        <v>1211</v>
      </c>
      <c r="D11" s="403"/>
      <c r="E11" s="404" t="s">
        <v>1195</v>
      </c>
      <c r="F11" s="419"/>
    </row>
    <row r="12" spans="2:9" ht="12.75" customHeight="1" x14ac:dyDescent="0.2">
      <c r="B12" s="401">
        <v>11</v>
      </c>
      <c r="C12" s="402" t="s">
        <v>1212</v>
      </c>
      <c r="D12" s="420">
        <v>43350</v>
      </c>
      <c r="E12" s="421" t="s">
        <v>1213</v>
      </c>
      <c r="F12" s="422" t="s">
        <v>1208</v>
      </c>
    </row>
    <row r="13" spans="2:9" ht="11.25" customHeight="1" x14ac:dyDescent="0.2">
      <c r="B13" s="401">
        <v>12</v>
      </c>
      <c r="C13" s="402" t="s">
        <v>1214</v>
      </c>
      <c r="D13" s="417"/>
      <c r="E13" s="421" t="s">
        <v>1203</v>
      </c>
      <c r="F13" s="418" t="s">
        <v>1197</v>
      </c>
    </row>
    <row r="14" spans="2:9" ht="13.5" customHeight="1" x14ac:dyDescent="0.2">
      <c r="B14" s="401">
        <v>13</v>
      </c>
      <c r="C14" s="402" t="s">
        <v>1215</v>
      </c>
      <c r="D14" s="423" t="s">
        <v>1216</v>
      </c>
      <c r="E14" s="421" t="s">
        <v>1217</v>
      </c>
      <c r="F14" s="422" t="s">
        <v>1208</v>
      </c>
    </row>
    <row r="15" spans="2:9" ht="13.5" customHeight="1" x14ac:dyDescent="0.2">
      <c r="B15" s="401">
        <v>14</v>
      </c>
      <c r="C15" s="402" t="s">
        <v>1218</v>
      </c>
      <c r="D15" s="417"/>
      <c r="E15" s="421" t="s">
        <v>1219</v>
      </c>
      <c r="F15" s="418" t="s">
        <v>1197</v>
      </c>
    </row>
    <row r="16" spans="2:9" ht="38.25" customHeight="1" x14ac:dyDescent="0.2">
      <c r="B16" s="401">
        <v>15</v>
      </c>
      <c r="C16" s="424" t="s">
        <v>1220</v>
      </c>
      <c r="D16" s="403"/>
      <c r="E16" s="404" t="s">
        <v>1221</v>
      </c>
      <c r="F16" s="425" t="s">
        <v>1222</v>
      </c>
    </row>
    <row r="17" spans="2:5" x14ac:dyDescent="0.2">
      <c r="B17" s="426"/>
      <c r="C17" s="427"/>
      <c r="D17" s="238"/>
      <c r="E17" s="238"/>
    </row>
    <row r="18" spans="2:5" x14ac:dyDescent="0.2">
      <c r="B18" s="426"/>
      <c r="C18" s="427"/>
      <c r="D18" s="238"/>
      <c r="E18" s="238"/>
    </row>
    <row r="19" spans="2:5" x14ac:dyDescent="0.2">
      <c r="B19" s="2562" t="s">
        <v>1223</v>
      </c>
      <c r="C19" s="2562"/>
      <c r="D19" s="2562"/>
      <c r="E19" s="2562"/>
    </row>
    <row r="20" spans="2:5" x14ac:dyDescent="0.2">
      <c r="B20" s="399" t="s">
        <v>1186</v>
      </c>
      <c r="C20" s="399" t="s">
        <v>1224</v>
      </c>
      <c r="D20" s="399" t="s">
        <v>1225</v>
      </c>
      <c r="E20" s="399" t="s">
        <v>1226</v>
      </c>
    </row>
    <row r="21" spans="2:5" ht="12.75" customHeight="1" x14ac:dyDescent="0.2">
      <c r="B21" s="401">
        <v>1</v>
      </c>
      <c r="C21" s="417" t="s">
        <v>1227</v>
      </c>
      <c r="D21" s="404" t="s">
        <v>1228</v>
      </c>
      <c r="E21" s="421" t="s">
        <v>1229</v>
      </c>
    </row>
    <row r="22" spans="2:5" ht="11.25" customHeight="1" x14ac:dyDescent="0.2">
      <c r="B22" s="401">
        <v>2</v>
      </c>
      <c r="C22" s="417" t="s">
        <v>461</v>
      </c>
      <c r="D22" s="404" t="s">
        <v>461</v>
      </c>
      <c r="E22" s="421" t="s">
        <v>1230</v>
      </c>
    </row>
    <row r="23" spans="2:5" ht="12" customHeight="1" x14ac:dyDescent="0.2">
      <c r="B23" s="401">
        <v>3</v>
      </c>
      <c r="C23" s="417" t="s">
        <v>1231</v>
      </c>
      <c r="D23" s="1731" t="s">
        <v>1232</v>
      </c>
      <c r="E23" s="2566" t="s">
        <v>1233</v>
      </c>
    </row>
    <row r="24" spans="2:5" ht="11.25" customHeight="1" x14ac:dyDescent="0.2">
      <c r="B24" s="401">
        <v>4</v>
      </c>
      <c r="C24" s="417" t="s">
        <v>1234</v>
      </c>
      <c r="D24" s="1731"/>
      <c r="E24" s="2567"/>
    </row>
    <row r="25" spans="2:5" ht="12" customHeight="1" x14ac:dyDescent="0.2">
      <c r="B25" s="401">
        <v>5</v>
      </c>
      <c r="C25" s="417" t="s">
        <v>1235</v>
      </c>
      <c r="D25" s="1731"/>
      <c r="E25" s="2567"/>
    </row>
    <row r="26" spans="2:5" ht="13.5" customHeight="1" x14ac:dyDescent="0.2">
      <c r="B26" s="401">
        <v>6</v>
      </c>
      <c r="C26" s="417" t="s">
        <v>1236</v>
      </c>
      <c r="D26" s="404" t="s">
        <v>199</v>
      </c>
      <c r="E26" s="2568"/>
    </row>
    <row r="27" spans="2:5" ht="12.75" customHeight="1" x14ac:dyDescent="0.2">
      <c r="B27" s="401">
        <v>7</v>
      </c>
      <c r="C27" s="417" t="s">
        <v>1237</v>
      </c>
      <c r="D27" s="404" t="s">
        <v>1238</v>
      </c>
      <c r="E27" s="421" t="s">
        <v>1239</v>
      </c>
    </row>
    <row r="30" spans="2:5" x14ac:dyDescent="0.2">
      <c r="C30" s="399"/>
      <c r="D30" s="399"/>
    </row>
    <row r="31" spans="2:5" x14ac:dyDescent="0.2">
      <c r="C31" s="428"/>
      <c r="D31" s="401"/>
    </row>
    <row r="32" spans="2:5" x14ac:dyDescent="0.2">
      <c r="C32" s="428"/>
      <c r="D32" s="401"/>
    </row>
    <row r="33" spans="3:4" x14ac:dyDescent="0.2">
      <c r="C33" s="428"/>
      <c r="D33" s="401"/>
    </row>
    <row r="34" spans="3:4" x14ac:dyDescent="0.2">
      <c r="C34" s="428"/>
      <c r="D34" s="401"/>
    </row>
    <row r="35" spans="3:4" x14ac:dyDescent="0.2">
      <c r="C35" s="428"/>
      <c r="D35" s="401"/>
    </row>
    <row r="36" spans="3:4" x14ac:dyDescent="0.2">
      <c r="C36" s="428"/>
      <c r="D36" s="401"/>
    </row>
    <row r="37" spans="3:4" x14ac:dyDescent="0.2">
      <c r="C37" s="428"/>
      <c r="D37" s="401"/>
    </row>
  </sheetData>
  <mergeCells count="6">
    <mergeCell ref="B1:F1"/>
    <mergeCell ref="H2:I2"/>
    <mergeCell ref="F5:F7"/>
    <mergeCell ref="B19:E19"/>
    <mergeCell ref="D23:D25"/>
    <mergeCell ref="E23:E26"/>
  </mergeCells>
  <pageMargins left="0.7" right="0.7" top="0.75" bottom="0.75" header="0.3" footer="0.3"/>
  <pageSetup paperSize="12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6:K19"/>
  <sheetViews>
    <sheetView workbookViewId="0">
      <selection activeCell="B17" sqref="B17"/>
    </sheetView>
  </sheetViews>
  <sheetFormatPr baseColWidth="10" defaultRowHeight="12.75" x14ac:dyDescent="0.2"/>
  <cols>
    <col min="2" max="2" width="32.7109375" customWidth="1"/>
    <col min="3" max="3" width="21.28515625" customWidth="1"/>
    <col min="4" max="4" width="27.5703125" customWidth="1"/>
    <col min="5" max="5" width="22.7109375" customWidth="1"/>
    <col min="8" max="8" width="29.5703125" customWidth="1"/>
    <col min="9" max="9" width="38.28515625" customWidth="1"/>
    <col min="10" max="10" width="22.42578125" customWidth="1"/>
    <col min="11" max="11" width="35" customWidth="1"/>
  </cols>
  <sheetData>
    <row r="6" spans="1:11" x14ac:dyDescent="0.2">
      <c r="A6" s="529" t="s">
        <v>1186</v>
      </c>
      <c r="B6" s="529" t="s">
        <v>2</v>
      </c>
      <c r="C6" s="529" t="s">
        <v>1</v>
      </c>
      <c r="D6" s="529" t="s">
        <v>1488</v>
      </c>
      <c r="E6" s="529" t="s">
        <v>1753</v>
      </c>
      <c r="G6" s="2569" t="s">
        <v>1223</v>
      </c>
      <c r="H6" s="2569"/>
      <c r="I6" s="2569"/>
      <c r="J6" s="2569"/>
      <c r="K6" s="2569"/>
    </row>
    <row r="7" spans="1:11" ht="23.25" customHeight="1" x14ac:dyDescent="0.2">
      <c r="A7" s="526">
        <v>1</v>
      </c>
      <c r="B7" s="673" t="s">
        <v>1489</v>
      </c>
      <c r="C7" s="526" t="s">
        <v>1746</v>
      </c>
      <c r="D7" s="674" t="s">
        <v>1752</v>
      </c>
      <c r="E7" s="682">
        <v>0.33333333333333331</v>
      </c>
      <c r="G7" s="698" t="s">
        <v>1186</v>
      </c>
      <c r="H7" s="698" t="s">
        <v>1224</v>
      </c>
      <c r="I7" s="698" t="s">
        <v>1225</v>
      </c>
      <c r="J7" s="698" t="s">
        <v>1226</v>
      </c>
      <c r="K7" s="698" t="s">
        <v>1768</v>
      </c>
    </row>
    <row r="8" spans="1:11" ht="55.5" customHeight="1" x14ac:dyDescent="0.2">
      <c r="A8" s="526">
        <v>2</v>
      </c>
      <c r="B8" s="563" t="s">
        <v>1754</v>
      </c>
      <c r="C8" s="526" t="s">
        <v>1757</v>
      </c>
      <c r="D8" s="527">
        <v>43794</v>
      </c>
      <c r="E8" s="684">
        <v>0.33333333333333331</v>
      </c>
      <c r="G8" s="685">
        <v>1</v>
      </c>
      <c r="H8" s="686" t="s">
        <v>1496</v>
      </c>
      <c r="I8" s="686" t="s">
        <v>1228</v>
      </c>
      <c r="J8" s="686" t="s">
        <v>1497</v>
      </c>
      <c r="K8" s="693" t="s">
        <v>1773</v>
      </c>
    </row>
    <row r="9" spans="1:11" ht="56.25" customHeight="1" x14ac:dyDescent="0.2">
      <c r="A9" s="526">
        <v>3</v>
      </c>
      <c r="B9" s="563" t="s">
        <v>1755</v>
      </c>
      <c r="C9" s="526" t="s">
        <v>1490</v>
      </c>
      <c r="D9" s="527">
        <v>43782</v>
      </c>
      <c r="E9" s="681">
        <v>0.33333333333333331</v>
      </c>
      <c r="G9" s="685">
        <v>2</v>
      </c>
      <c r="H9" s="686" t="s">
        <v>1765</v>
      </c>
      <c r="I9" s="686" t="s">
        <v>461</v>
      </c>
      <c r="J9" s="686" t="s">
        <v>1766</v>
      </c>
      <c r="K9" s="695" t="s">
        <v>1772</v>
      </c>
    </row>
    <row r="10" spans="1:11" ht="26.25" customHeight="1" x14ac:dyDescent="0.2">
      <c r="A10" s="526"/>
      <c r="B10" s="563" t="s">
        <v>1756</v>
      </c>
      <c r="C10" s="526" t="s">
        <v>1757</v>
      </c>
      <c r="D10" s="527">
        <v>43782</v>
      </c>
      <c r="E10" s="681">
        <v>0.58333333333333337</v>
      </c>
      <c r="G10" s="685">
        <v>3</v>
      </c>
      <c r="H10" s="687" t="s">
        <v>1231</v>
      </c>
      <c r="I10" s="686" t="s">
        <v>1232</v>
      </c>
      <c r="J10" s="687" t="s">
        <v>1490</v>
      </c>
      <c r="K10" s="695" t="s">
        <v>1769</v>
      </c>
    </row>
    <row r="11" spans="1:11" ht="39.75" customHeight="1" x14ac:dyDescent="0.2">
      <c r="A11" s="526">
        <v>4</v>
      </c>
      <c r="B11" s="563" t="s">
        <v>1491</v>
      </c>
      <c r="C11" s="526" t="s">
        <v>1750</v>
      </c>
      <c r="D11" s="675">
        <v>43782</v>
      </c>
      <c r="E11" s="681">
        <v>0.33333333333333331</v>
      </c>
      <c r="G11" s="688">
        <v>4</v>
      </c>
      <c r="H11" s="689" t="s">
        <v>1218</v>
      </c>
      <c r="I11" s="690" t="s">
        <v>1760</v>
      </c>
      <c r="J11" s="686" t="s">
        <v>1498</v>
      </c>
      <c r="K11" s="695" t="s">
        <v>1745</v>
      </c>
    </row>
    <row r="12" spans="1:11" ht="37.5" customHeight="1" x14ac:dyDescent="0.2">
      <c r="A12" s="526"/>
      <c r="B12" s="563" t="s">
        <v>1744</v>
      </c>
      <c r="C12" s="525" t="s">
        <v>1758</v>
      </c>
      <c r="D12" s="675">
        <v>43782</v>
      </c>
      <c r="E12" s="681">
        <v>0.33333333333333331</v>
      </c>
      <c r="G12" s="685" t="s">
        <v>1499</v>
      </c>
      <c r="H12" s="687" t="s">
        <v>1500</v>
      </c>
      <c r="I12" s="686" t="s">
        <v>1501</v>
      </c>
      <c r="J12" s="686" t="s">
        <v>1490</v>
      </c>
      <c r="K12" s="695" t="s">
        <v>1770</v>
      </c>
    </row>
    <row r="13" spans="1:11" ht="17.25" customHeight="1" x14ac:dyDescent="0.2">
      <c r="A13" s="526">
        <v>6</v>
      </c>
      <c r="B13" s="563" t="s">
        <v>71</v>
      </c>
      <c r="C13" s="526" t="s">
        <v>1747</v>
      </c>
      <c r="D13" s="527">
        <v>43782</v>
      </c>
      <c r="E13" s="681">
        <v>0.58333333333333337</v>
      </c>
      <c r="G13" s="685">
        <v>6</v>
      </c>
      <c r="H13" s="687" t="s">
        <v>1761</v>
      </c>
      <c r="I13" s="686" t="s">
        <v>1761</v>
      </c>
      <c r="J13" s="686" t="s">
        <v>1490</v>
      </c>
      <c r="K13" s="696" t="s">
        <v>1771</v>
      </c>
    </row>
    <row r="14" spans="1:11" ht="20.25" customHeight="1" x14ac:dyDescent="0.2">
      <c r="A14" s="526">
        <v>7</v>
      </c>
      <c r="B14" s="563" t="s">
        <v>1492</v>
      </c>
      <c r="C14" s="526" t="s">
        <v>1748</v>
      </c>
      <c r="D14" s="527">
        <v>43782</v>
      </c>
      <c r="E14" s="681">
        <v>0.66666666666666663</v>
      </c>
      <c r="G14" s="333">
        <v>7</v>
      </c>
      <c r="H14" s="691" t="s">
        <v>1762</v>
      </c>
      <c r="I14" s="693" t="s">
        <v>1247</v>
      </c>
      <c r="J14" s="686" t="s">
        <v>1767</v>
      </c>
      <c r="K14" s="696" t="s">
        <v>1777</v>
      </c>
    </row>
    <row r="15" spans="1:11" ht="18.75" customHeight="1" x14ac:dyDescent="0.2">
      <c r="A15" s="526">
        <v>10</v>
      </c>
      <c r="B15" s="563" t="s">
        <v>1495</v>
      </c>
      <c r="C15" s="526" t="s">
        <v>1759</v>
      </c>
      <c r="D15" s="527">
        <v>43783</v>
      </c>
      <c r="E15" s="681">
        <v>0.60416666666666663</v>
      </c>
      <c r="G15" s="518"/>
      <c r="H15" s="686" t="s">
        <v>1763</v>
      </c>
      <c r="I15" s="686" t="s">
        <v>1778</v>
      </c>
      <c r="J15" s="686"/>
      <c r="K15" s="696" t="s">
        <v>1777</v>
      </c>
    </row>
    <row r="16" spans="1:11" ht="27" customHeight="1" x14ac:dyDescent="0.2">
      <c r="A16" s="526">
        <v>11</v>
      </c>
      <c r="B16" s="563" t="s">
        <v>1493</v>
      </c>
      <c r="C16" s="526" t="s">
        <v>1494</v>
      </c>
      <c r="D16" s="680">
        <v>43787</v>
      </c>
      <c r="E16" s="681">
        <v>0.58333333333333337</v>
      </c>
      <c r="G16" s="692"/>
      <c r="H16" s="691" t="s">
        <v>1764</v>
      </c>
      <c r="I16" s="693" t="s">
        <v>1774</v>
      </c>
      <c r="J16" s="693" t="s">
        <v>1775</v>
      </c>
      <c r="K16" s="697" t="s">
        <v>1776</v>
      </c>
    </row>
    <row r="17" spans="1:8" ht="20.25" customHeight="1" x14ac:dyDescent="0.2">
      <c r="A17" s="677">
        <v>12</v>
      </c>
      <c r="B17" s="562" t="s">
        <v>1214</v>
      </c>
      <c r="C17" s="677" t="s">
        <v>1749</v>
      </c>
      <c r="D17" s="679">
        <v>43789</v>
      </c>
      <c r="E17" s="683">
        <v>0.58333333333333337</v>
      </c>
      <c r="G17" s="528"/>
      <c r="H17" s="694"/>
    </row>
    <row r="18" spans="1:8" ht="18" customHeight="1" x14ac:dyDescent="0.2">
      <c r="A18" s="526">
        <v>13</v>
      </c>
      <c r="B18" s="563" t="s">
        <v>1237</v>
      </c>
      <c r="C18" s="672" t="s">
        <v>1751</v>
      </c>
      <c r="D18" s="676">
        <v>43791</v>
      </c>
      <c r="E18" s="681">
        <v>0.33333333333333331</v>
      </c>
    </row>
    <row r="19" spans="1:8" x14ac:dyDescent="0.2">
      <c r="A19" s="678"/>
      <c r="B19" s="528"/>
      <c r="C19" s="528"/>
      <c r="D19" s="528"/>
      <c r="E19" s="528"/>
    </row>
  </sheetData>
  <mergeCells count="1">
    <mergeCell ref="G6:K6"/>
  </mergeCells>
  <pageMargins left="0.7" right="0.7" top="0.75" bottom="0.75" header="0.3" footer="0.3"/>
  <pageSetup paperSize="12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rgb="FF0070C0"/>
  </sheetPr>
  <dimension ref="A1:AA77"/>
  <sheetViews>
    <sheetView showGridLines="0" topLeftCell="C1" zoomScale="80" zoomScaleNormal="80" workbookViewId="0">
      <selection activeCell="C2" sqref="C2:T2"/>
    </sheetView>
  </sheetViews>
  <sheetFormatPr baseColWidth="10" defaultColWidth="11.42578125" defaultRowHeight="12.75" x14ac:dyDescent="0.2"/>
  <cols>
    <col min="1" max="1" width="7.28515625" style="212" customWidth="1"/>
    <col min="2" max="2" width="8" style="212" customWidth="1"/>
    <col min="3" max="3" width="29.140625" style="212" customWidth="1"/>
    <col min="4" max="4" width="25.7109375" style="212" customWidth="1"/>
    <col min="5" max="5" width="13.140625" style="212" customWidth="1"/>
    <col min="6" max="6" width="16.42578125" style="212" customWidth="1"/>
    <col min="7" max="8" width="14.42578125" style="212" customWidth="1"/>
    <col min="9" max="9" width="8.85546875" style="212" customWidth="1"/>
    <col min="10" max="10" width="11.5703125" style="212" customWidth="1"/>
    <col min="11" max="12" width="10.7109375" style="212" customWidth="1"/>
    <col min="13" max="13" width="18.5703125" style="212" customWidth="1"/>
    <col min="14" max="16" width="10.7109375" style="212" customWidth="1"/>
    <col min="17" max="17" width="12" style="212" customWidth="1"/>
    <col min="18" max="18" width="9" style="212" customWidth="1"/>
    <col min="19" max="19" width="5.85546875" style="212" customWidth="1"/>
    <col min="20" max="20" width="64.140625" style="212" customWidth="1"/>
    <col min="21" max="16384" width="11.42578125" style="212"/>
  </cols>
  <sheetData>
    <row r="1" spans="1:26" s="295" customFormat="1" ht="15" customHeight="1" x14ac:dyDescent="0.2">
      <c r="A1" s="1721"/>
      <c r="B1" s="1722"/>
      <c r="C1" s="312"/>
      <c r="D1" s="311"/>
      <c r="E1" s="310"/>
      <c r="F1" s="310"/>
      <c r="G1" s="310"/>
      <c r="H1" s="310"/>
      <c r="I1" s="310"/>
      <c r="J1" s="310"/>
      <c r="K1" s="310"/>
      <c r="L1" s="310"/>
      <c r="M1" s="310"/>
      <c r="N1" s="310"/>
      <c r="O1" s="310"/>
      <c r="P1" s="310"/>
      <c r="Q1" s="310"/>
      <c r="R1" s="310"/>
      <c r="S1" s="310"/>
      <c r="T1" s="309"/>
    </row>
    <row r="2" spans="1:26" s="295" customFormat="1" ht="15" customHeight="1" x14ac:dyDescent="0.2">
      <c r="A2" s="1723"/>
      <c r="B2" s="1724"/>
      <c r="C2" s="1727" t="s">
        <v>2101</v>
      </c>
      <c r="D2" s="1728"/>
      <c r="E2" s="1728"/>
      <c r="F2" s="1728"/>
      <c r="G2" s="1728"/>
      <c r="H2" s="1728"/>
      <c r="I2" s="1728"/>
      <c r="J2" s="1728"/>
      <c r="K2" s="1728"/>
      <c r="L2" s="1728"/>
      <c r="M2" s="1728"/>
      <c r="N2" s="1728"/>
      <c r="O2" s="1728"/>
      <c r="P2" s="1728"/>
      <c r="Q2" s="1728"/>
      <c r="R2" s="1728"/>
      <c r="S2" s="1728"/>
      <c r="T2" s="1729"/>
    </row>
    <row r="3" spans="1:26" s="295" customFormat="1" ht="15" customHeight="1" x14ac:dyDescent="0.2">
      <c r="A3" s="1723"/>
      <c r="B3" s="1724"/>
      <c r="C3" s="1656" t="s">
        <v>2102</v>
      </c>
      <c r="D3" s="1657"/>
      <c r="E3" s="1657"/>
      <c r="F3" s="1657"/>
      <c r="G3" s="1657"/>
      <c r="H3" s="1657"/>
      <c r="I3" s="1657"/>
      <c r="J3" s="1657"/>
      <c r="K3" s="1657"/>
      <c r="L3" s="1657"/>
      <c r="M3" s="1657"/>
      <c r="N3" s="1657"/>
      <c r="O3" s="1657"/>
      <c r="P3" s="1657"/>
      <c r="Q3" s="1657"/>
      <c r="R3" s="1657"/>
      <c r="S3" s="1657"/>
      <c r="T3" s="1658"/>
    </row>
    <row r="4" spans="1:26" s="295" customFormat="1" ht="33.75" customHeight="1" x14ac:dyDescent="0.2">
      <c r="A4" s="1725"/>
      <c r="B4" s="1726"/>
      <c r="C4" s="308"/>
      <c r="D4" s="307"/>
      <c r="E4" s="307"/>
      <c r="F4" s="307"/>
      <c r="G4" s="307"/>
      <c r="H4" s="307"/>
      <c r="I4" s="307"/>
      <c r="J4" s="307"/>
      <c r="K4" s="307"/>
      <c r="L4" s="307"/>
      <c r="M4" s="307"/>
      <c r="N4" s="307"/>
      <c r="O4" s="307"/>
      <c r="P4" s="307"/>
      <c r="Q4" s="307"/>
      <c r="R4" s="307"/>
      <c r="S4" s="307"/>
      <c r="T4" s="306"/>
      <c r="U4" s="305"/>
      <c r="V4" s="305"/>
      <c r="W4" s="305"/>
      <c r="X4" s="305"/>
      <c r="Y4" s="305"/>
      <c r="Z4" s="305"/>
    </row>
    <row r="5" spans="1:26" s="295" customFormat="1" ht="22.5" customHeight="1" x14ac:dyDescent="0.2">
      <c r="A5" s="1730" t="s">
        <v>1012</v>
      </c>
      <c r="B5" s="1730"/>
      <c r="C5" s="1730"/>
      <c r="D5" s="1730"/>
      <c r="E5" s="1731" t="s">
        <v>73</v>
      </c>
      <c r="F5" s="1731"/>
      <c r="G5" s="1731"/>
      <c r="H5" s="1731"/>
      <c r="I5" s="1731"/>
      <c r="J5" s="1731"/>
      <c r="K5" s="1731"/>
      <c r="L5" s="1731" t="s">
        <v>74</v>
      </c>
      <c r="M5" s="1731"/>
      <c r="N5" s="1731"/>
      <c r="O5" s="1731"/>
      <c r="P5" s="1731"/>
      <c r="Q5" s="1731"/>
      <c r="R5" s="1731"/>
      <c r="S5" s="1731"/>
      <c r="T5" s="1731"/>
      <c r="U5" s="305"/>
      <c r="V5" s="305"/>
      <c r="W5" s="305"/>
      <c r="X5" s="305"/>
      <c r="Y5" s="305"/>
      <c r="Z5" s="305"/>
    </row>
    <row r="6" spans="1:26" s="295" customFormat="1" ht="14.25" customHeight="1" x14ac:dyDescent="0.2">
      <c r="A6" s="1739" t="s">
        <v>110</v>
      </c>
      <c r="B6" s="1739"/>
      <c r="C6" s="1739"/>
      <c r="D6" s="1739"/>
      <c r="E6" s="1739"/>
      <c r="F6" s="1739"/>
      <c r="G6" s="1739"/>
      <c r="H6" s="1739"/>
      <c r="I6" s="1739"/>
      <c r="J6" s="1739"/>
      <c r="K6" s="1739"/>
      <c r="L6" s="1739"/>
      <c r="M6" s="1739"/>
      <c r="N6" s="1739"/>
      <c r="O6" s="1739"/>
      <c r="P6" s="1739"/>
      <c r="Q6" s="1739"/>
      <c r="R6" s="1739"/>
      <c r="S6" s="1739"/>
      <c r="T6" s="1739"/>
      <c r="U6" s="305"/>
      <c r="V6" s="305"/>
      <c r="W6" s="305"/>
      <c r="X6" s="305"/>
      <c r="Y6" s="305"/>
      <c r="Z6" s="305"/>
    </row>
    <row r="7" spans="1:26" s="295" customFormat="1" ht="11.25" customHeight="1" x14ac:dyDescent="0.2">
      <c r="A7" s="1739"/>
      <c r="B7" s="1739"/>
      <c r="C7" s="1739"/>
      <c r="D7" s="1739"/>
      <c r="E7" s="1739"/>
      <c r="F7" s="1739"/>
      <c r="G7" s="1739"/>
      <c r="H7" s="1739"/>
      <c r="I7" s="1739"/>
      <c r="J7" s="1739"/>
      <c r="K7" s="1739"/>
      <c r="L7" s="1739"/>
      <c r="M7" s="1739"/>
      <c r="N7" s="1739"/>
      <c r="O7" s="1739"/>
      <c r="P7" s="1739"/>
      <c r="Q7" s="1739"/>
      <c r="R7" s="1739"/>
      <c r="S7" s="1739"/>
      <c r="T7" s="1739"/>
    </row>
    <row r="8" spans="1:26" s="295" customFormat="1" ht="15.75" customHeight="1" x14ac:dyDescent="0.25">
      <c r="A8" s="1740"/>
      <c r="B8" s="1740"/>
      <c r="C8" s="304"/>
      <c r="D8" s="304"/>
      <c r="E8" s="304"/>
      <c r="F8" s="303"/>
      <c r="G8" s="303"/>
      <c r="H8" s="303"/>
      <c r="I8" s="303"/>
      <c r="J8" s="303"/>
      <c r="K8" s="303"/>
      <c r="L8" s="303"/>
      <c r="M8" s="303"/>
      <c r="N8" s="303"/>
      <c r="O8" s="303"/>
      <c r="P8" s="303"/>
      <c r="Q8" s="303"/>
      <c r="R8" s="1737">
        <v>42643</v>
      </c>
      <c r="S8" s="1738"/>
      <c r="T8" s="302"/>
    </row>
    <row r="9" spans="1:26" s="295" customFormat="1" ht="33" customHeight="1" x14ac:dyDescent="0.2">
      <c r="A9" s="1734" t="s">
        <v>0</v>
      </c>
      <c r="B9" s="1735" t="s">
        <v>76</v>
      </c>
      <c r="C9" s="1735"/>
      <c r="D9" s="1735" t="s">
        <v>77</v>
      </c>
      <c r="E9" s="1735" t="s">
        <v>78</v>
      </c>
      <c r="F9" s="1735" t="s">
        <v>80</v>
      </c>
      <c r="G9" s="1735" t="s">
        <v>81</v>
      </c>
      <c r="H9" s="1732" t="s">
        <v>1011</v>
      </c>
      <c r="I9" s="1735" t="s">
        <v>55</v>
      </c>
      <c r="J9" s="1735" t="s">
        <v>83</v>
      </c>
      <c r="K9" s="1735" t="s">
        <v>84</v>
      </c>
      <c r="L9" s="1735" t="s">
        <v>52</v>
      </c>
      <c r="M9" s="1736" t="s">
        <v>86</v>
      </c>
      <c r="N9" s="1735" t="s">
        <v>87</v>
      </c>
      <c r="O9" s="1735" t="s">
        <v>88</v>
      </c>
      <c r="P9" s="1735" t="s">
        <v>89</v>
      </c>
      <c r="Q9" s="1735" t="s">
        <v>90</v>
      </c>
      <c r="R9" s="1735" t="s">
        <v>91</v>
      </c>
      <c r="S9" s="1735"/>
      <c r="T9" s="1732" t="s">
        <v>92</v>
      </c>
    </row>
    <row r="10" spans="1:26" s="295" customFormat="1" ht="44.25" customHeight="1" x14ac:dyDescent="0.2">
      <c r="A10" s="1734"/>
      <c r="B10" s="1735"/>
      <c r="C10" s="1735"/>
      <c r="D10" s="1735"/>
      <c r="E10" s="1735"/>
      <c r="F10" s="1735"/>
      <c r="G10" s="1735"/>
      <c r="H10" s="1733"/>
      <c r="I10" s="1735"/>
      <c r="J10" s="1735"/>
      <c r="K10" s="1735"/>
      <c r="L10" s="1735"/>
      <c r="M10" s="1736"/>
      <c r="N10" s="1735"/>
      <c r="O10" s="1735"/>
      <c r="P10" s="1735"/>
      <c r="Q10" s="1735"/>
      <c r="R10" s="301" t="s">
        <v>93</v>
      </c>
      <c r="S10" s="301" t="s">
        <v>94</v>
      </c>
      <c r="T10" s="1743"/>
    </row>
    <row r="11" spans="1:26" s="295" customFormat="1" ht="99.75" customHeight="1" x14ac:dyDescent="0.2">
      <c r="A11" s="300" t="s">
        <v>1010</v>
      </c>
      <c r="B11" s="1744" t="s">
        <v>1009</v>
      </c>
      <c r="C11" s="1744"/>
      <c r="D11" s="1744" t="s">
        <v>1008</v>
      </c>
      <c r="E11" s="1744" t="s">
        <v>1007</v>
      </c>
      <c r="F11" s="290" t="s">
        <v>1006</v>
      </c>
      <c r="G11" s="290" t="s">
        <v>1005</v>
      </c>
      <c r="H11" s="290">
        <v>1</v>
      </c>
      <c r="I11" s="290">
        <v>100</v>
      </c>
      <c r="J11" s="265">
        <v>42276</v>
      </c>
      <c r="K11" s="265">
        <v>42550</v>
      </c>
      <c r="L11" s="271">
        <f t="shared" ref="L11:L56" si="0">(+K11-J11)/7</f>
        <v>39.142857142857146</v>
      </c>
      <c r="M11" s="297">
        <v>0.9</v>
      </c>
      <c r="N11" s="262">
        <f t="shared" ref="N11:N56" si="1">IF(M11/H11&gt;1,1,+M11/H11)</f>
        <v>0.9</v>
      </c>
      <c r="O11" s="269">
        <f t="shared" ref="O11:O56" si="2">+L11*N11</f>
        <v>35.228571428571435</v>
      </c>
      <c r="P11" s="269">
        <f t="shared" ref="P11:P56" si="3">IF(K11&lt;=$T$11,O11,0)</f>
        <v>35.228571428571435</v>
      </c>
      <c r="Q11" s="269">
        <f t="shared" ref="Q11:Q56" si="4">IF($T$11&gt;=K11,L11,0)</f>
        <v>39.142857142857146</v>
      </c>
      <c r="R11" s="72" t="s">
        <v>808</v>
      </c>
      <c r="S11" s="272"/>
      <c r="T11" s="299" t="s">
        <v>1004</v>
      </c>
    </row>
    <row r="12" spans="1:26" s="295" customFormat="1" ht="146.25" customHeight="1" x14ac:dyDescent="0.2">
      <c r="A12" s="294">
        <v>2</v>
      </c>
      <c r="B12" s="1745" t="s">
        <v>1003</v>
      </c>
      <c r="C12" s="1745"/>
      <c r="D12" s="1744"/>
      <c r="E12" s="1744"/>
      <c r="F12" s="226" t="s">
        <v>1002</v>
      </c>
      <c r="G12" s="226" t="s">
        <v>1001</v>
      </c>
      <c r="H12" s="214">
        <v>1</v>
      </c>
      <c r="I12" s="290">
        <v>1</v>
      </c>
      <c r="J12" s="265">
        <v>42276</v>
      </c>
      <c r="K12" s="265">
        <v>42550</v>
      </c>
      <c r="L12" s="271">
        <f t="shared" si="0"/>
        <v>39.142857142857146</v>
      </c>
      <c r="M12" s="230">
        <v>0.8</v>
      </c>
      <c r="N12" s="262">
        <f t="shared" si="1"/>
        <v>0.8</v>
      </c>
      <c r="O12" s="269">
        <f t="shared" si="2"/>
        <v>31.314285714285717</v>
      </c>
      <c r="P12" s="269">
        <f t="shared" si="3"/>
        <v>31.314285714285717</v>
      </c>
      <c r="Q12" s="269">
        <f t="shared" si="4"/>
        <v>39.142857142857146</v>
      </c>
      <c r="R12" s="72" t="s">
        <v>808</v>
      </c>
      <c r="S12" s="260"/>
      <c r="T12" s="296" t="s">
        <v>1000</v>
      </c>
    </row>
    <row r="13" spans="1:26" s="295" customFormat="1" ht="138.75" customHeight="1" x14ac:dyDescent="0.2">
      <c r="A13" s="1741">
        <v>3</v>
      </c>
      <c r="B13" s="1745" t="s">
        <v>999</v>
      </c>
      <c r="C13" s="1745"/>
      <c r="D13" s="278" t="s">
        <v>998</v>
      </c>
      <c r="E13" s="294" t="s">
        <v>997</v>
      </c>
      <c r="F13" s="294" t="s">
        <v>996</v>
      </c>
      <c r="G13" s="294" t="s">
        <v>995</v>
      </c>
      <c r="H13" s="214">
        <v>4</v>
      </c>
      <c r="I13" s="298">
        <v>4</v>
      </c>
      <c r="J13" s="265">
        <v>42276</v>
      </c>
      <c r="K13" s="265">
        <v>42550</v>
      </c>
      <c r="L13" s="271">
        <f t="shared" si="0"/>
        <v>39.142857142857146</v>
      </c>
      <c r="M13" s="230">
        <v>4</v>
      </c>
      <c r="N13" s="262">
        <f t="shared" si="1"/>
        <v>1</v>
      </c>
      <c r="O13" s="269">
        <f t="shared" si="2"/>
        <v>39.142857142857146</v>
      </c>
      <c r="P13" s="269">
        <f t="shared" si="3"/>
        <v>39.142857142857146</v>
      </c>
      <c r="Q13" s="269">
        <f t="shared" si="4"/>
        <v>39.142857142857146</v>
      </c>
      <c r="R13" s="72" t="s">
        <v>95</v>
      </c>
      <c r="S13" s="260"/>
      <c r="T13" s="296" t="s">
        <v>994</v>
      </c>
    </row>
    <row r="14" spans="1:26" s="295" customFormat="1" ht="192" customHeight="1" x14ac:dyDescent="0.2">
      <c r="A14" s="1741"/>
      <c r="B14" s="1741" t="s">
        <v>993</v>
      </c>
      <c r="C14" s="1741"/>
      <c r="D14" s="287" t="s">
        <v>924</v>
      </c>
      <c r="E14" s="294" t="s">
        <v>989</v>
      </c>
      <c r="F14" s="294" t="s">
        <v>988</v>
      </c>
      <c r="G14" s="294" t="s">
        <v>987</v>
      </c>
      <c r="H14" s="214">
        <v>1</v>
      </c>
      <c r="I14" s="219">
        <v>100</v>
      </c>
      <c r="J14" s="265">
        <v>42276</v>
      </c>
      <c r="K14" s="265">
        <v>42550</v>
      </c>
      <c r="L14" s="271">
        <f t="shared" si="0"/>
        <v>39.142857142857146</v>
      </c>
      <c r="M14" s="297">
        <v>1</v>
      </c>
      <c r="N14" s="262">
        <f t="shared" si="1"/>
        <v>1</v>
      </c>
      <c r="O14" s="269">
        <f t="shared" si="2"/>
        <v>39.142857142857146</v>
      </c>
      <c r="P14" s="269">
        <f t="shared" si="3"/>
        <v>39.142857142857146</v>
      </c>
      <c r="Q14" s="269">
        <f t="shared" si="4"/>
        <v>39.142857142857146</v>
      </c>
      <c r="R14" s="72" t="s">
        <v>95</v>
      </c>
      <c r="S14" s="260"/>
      <c r="T14" s="296" t="s">
        <v>992</v>
      </c>
    </row>
    <row r="15" spans="1:26" s="295" customFormat="1" ht="183" customHeight="1" x14ac:dyDescent="0.2">
      <c r="A15" s="1741">
        <v>5</v>
      </c>
      <c r="B15" s="1741" t="s">
        <v>991</v>
      </c>
      <c r="C15" s="1741"/>
      <c r="D15" s="287" t="s">
        <v>924</v>
      </c>
      <c r="E15" s="294" t="s">
        <v>989</v>
      </c>
      <c r="F15" s="294" t="s">
        <v>988</v>
      </c>
      <c r="G15" s="294" t="s">
        <v>987</v>
      </c>
      <c r="H15" s="214">
        <v>1</v>
      </c>
      <c r="I15" s="219">
        <v>100</v>
      </c>
      <c r="J15" s="265">
        <v>42276</v>
      </c>
      <c r="K15" s="265">
        <v>42550</v>
      </c>
      <c r="L15" s="271">
        <f t="shared" si="0"/>
        <v>39.142857142857146</v>
      </c>
      <c r="M15" s="230">
        <v>1</v>
      </c>
      <c r="N15" s="262">
        <f t="shared" si="1"/>
        <v>1</v>
      </c>
      <c r="O15" s="269">
        <f t="shared" si="2"/>
        <v>39.142857142857146</v>
      </c>
      <c r="P15" s="269">
        <f t="shared" si="3"/>
        <v>39.142857142857146</v>
      </c>
      <c r="Q15" s="269">
        <f t="shared" si="4"/>
        <v>39.142857142857146</v>
      </c>
      <c r="R15" s="72" t="s">
        <v>95</v>
      </c>
      <c r="S15" s="260"/>
      <c r="T15" s="296" t="s">
        <v>986</v>
      </c>
    </row>
    <row r="16" spans="1:26" ht="159" customHeight="1" x14ac:dyDescent="0.2">
      <c r="A16" s="1741"/>
      <c r="B16" s="1742" t="s">
        <v>990</v>
      </c>
      <c r="C16" s="1742"/>
      <c r="D16" s="287" t="s">
        <v>924</v>
      </c>
      <c r="E16" s="294" t="s">
        <v>989</v>
      </c>
      <c r="F16" s="294" t="s">
        <v>988</v>
      </c>
      <c r="G16" s="294" t="s">
        <v>987</v>
      </c>
      <c r="H16" s="214">
        <v>1</v>
      </c>
      <c r="I16" s="219">
        <v>100</v>
      </c>
      <c r="J16" s="265">
        <v>42276</v>
      </c>
      <c r="K16" s="265">
        <v>42550</v>
      </c>
      <c r="L16" s="271">
        <f t="shared" si="0"/>
        <v>39.142857142857146</v>
      </c>
      <c r="M16" s="230">
        <v>1</v>
      </c>
      <c r="N16" s="262">
        <f t="shared" si="1"/>
        <v>1</v>
      </c>
      <c r="O16" s="269">
        <f t="shared" si="2"/>
        <v>39.142857142857146</v>
      </c>
      <c r="P16" s="269">
        <f t="shared" si="3"/>
        <v>39.142857142857146</v>
      </c>
      <c r="Q16" s="269">
        <f t="shared" si="4"/>
        <v>39.142857142857146</v>
      </c>
      <c r="R16" s="72" t="s">
        <v>95</v>
      </c>
      <c r="S16" s="260"/>
      <c r="T16" s="259" t="s">
        <v>986</v>
      </c>
    </row>
    <row r="17" spans="1:20" ht="245.25" customHeight="1" x14ac:dyDescent="0.2">
      <c r="A17" s="1742">
        <v>7</v>
      </c>
      <c r="B17" s="1742" t="s">
        <v>985</v>
      </c>
      <c r="C17" s="1742"/>
      <c r="D17" s="293" t="s">
        <v>967</v>
      </c>
      <c r="E17" s="293" t="s">
        <v>984</v>
      </c>
      <c r="F17" s="293" t="s">
        <v>845</v>
      </c>
      <c r="G17" s="293" t="s">
        <v>980</v>
      </c>
      <c r="H17" s="273">
        <v>1</v>
      </c>
      <c r="I17" s="273">
        <v>1</v>
      </c>
      <c r="J17" s="265">
        <v>42276</v>
      </c>
      <c r="K17" s="265">
        <v>42550</v>
      </c>
      <c r="L17" s="271">
        <f t="shared" si="0"/>
        <v>39.142857142857146</v>
      </c>
      <c r="M17" s="214">
        <v>1</v>
      </c>
      <c r="N17" s="262">
        <f t="shared" si="1"/>
        <v>1</v>
      </c>
      <c r="O17" s="269">
        <f t="shared" si="2"/>
        <v>39.142857142857146</v>
      </c>
      <c r="P17" s="269">
        <f t="shared" si="3"/>
        <v>39.142857142857146</v>
      </c>
      <c r="Q17" s="269">
        <f t="shared" si="4"/>
        <v>39.142857142857146</v>
      </c>
      <c r="R17" s="72" t="s">
        <v>95</v>
      </c>
      <c r="S17" s="260"/>
      <c r="T17" s="259" t="s">
        <v>983</v>
      </c>
    </row>
    <row r="18" spans="1:20" ht="105" customHeight="1" x14ac:dyDescent="0.2">
      <c r="A18" s="1742"/>
      <c r="B18" s="1742" t="s">
        <v>982</v>
      </c>
      <c r="C18" s="1742"/>
      <c r="D18" s="293" t="s">
        <v>967</v>
      </c>
      <c r="E18" s="293" t="s">
        <v>981</v>
      </c>
      <c r="F18" s="293" t="s">
        <v>845</v>
      </c>
      <c r="G18" s="293" t="s">
        <v>980</v>
      </c>
      <c r="H18" s="273">
        <v>1</v>
      </c>
      <c r="I18" s="273">
        <v>1</v>
      </c>
      <c r="J18" s="265">
        <v>42276</v>
      </c>
      <c r="K18" s="265">
        <v>42550</v>
      </c>
      <c r="L18" s="271">
        <f t="shared" si="0"/>
        <v>39.142857142857146</v>
      </c>
      <c r="M18" s="214">
        <v>1</v>
      </c>
      <c r="N18" s="262">
        <f t="shared" si="1"/>
        <v>1</v>
      </c>
      <c r="O18" s="269">
        <f t="shared" si="2"/>
        <v>39.142857142857146</v>
      </c>
      <c r="P18" s="269">
        <f t="shared" si="3"/>
        <v>39.142857142857146</v>
      </c>
      <c r="Q18" s="269">
        <f t="shared" si="4"/>
        <v>39.142857142857146</v>
      </c>
      <c r="R18" s="72" t="s">
        <v>95</v>
      </c>
      <c r="S18" s="260"/>
      <c r="T18" s="259" t="s">
        <v>979</v>
      </c>
    </row>
    <row r="19" spans="1:20" ht="203.25" customHeight="1" x14ac:dyDescent="0.2">
      <c r="A19" s="280">
        <v>9</v>
      </c>
      <c r="B19" s="1730" t="s">
        <v>978</v>
      </c>
      <c r="C19" s="1730"/>
      <c r="D19" s="286" t="s">
        <v>973</v>
      </c>
      <c r="E19" s="226" t="s">
        <v>977</v>
      </c>
      <c r="F19" s="287" t="s">
        <v>976</v>
      </c>
      <c r="G19" s="287" t="s">
        <v>975</v>
      </c>
      <c r="H19" s="214">
        <v>1</v>
      </c>
      <c r="I19" s="214">
        <v>1</v>
      </c>
      <c r="J19" s="265">
        <v>42276</v>
      </c>
      <c r="K19" s="265">
        <v>42550</v>
      </c>
      <c r="L19" s="271">
        <f t="shared" si="0"/>
        <v>39.142857142857146</v>
      </c>
      <c r="M19" s="270">
        <v>1</v>
      </c>
      <c r="N19" s="262">
        <f t="shared" si="1"/>
        <v>1</v>
      </c>
      <c r="O19" s="269">
        <f t="shared" si="2"/>
        <v>39.142857142857146</v>
      </c>
      <c r="P19" s="269">
        <f t="shared" si="3"/>
        <v>39.142857142857146</v>
      </c>
      <c r="Q19" s="269">
        <f t="shared" si="4"/>
        <v>39.142857142857146</v>
      </c>
      <c r="R19" s="79"/>
      <c r="S19" s="272" t="s">
        <v>95</v>
      </c>
      <c r="T19" s="259" t="s">
        <v>974</v>
      </c>
    </row>
    <row r="20" spans="1:20" ht="242.25" customHeight="1" x14ac:dyDescent="0.2">
      <c r="A20" s="1742">
        <v>10</v>
      </c>
      <c r="B20" s="1742"/>
      <c r="C20" s="1742"/>
      <c r="D20" s="286" t="s">
        <v>973</v>
      </c>
      <c r="E20" s="226" t="s">
        <v>972</v>
      </c>
      <c r="F20" s="276" t="s">
        <v>971</v>
      </c>
      <c r="G20" s="276" t="s">
        <v>970</v>
      </c>
      <c r="H20" s="266">
        <v>1</v>
      </c>
      <c r="I20" s="279">
        <v>100</v>
      </c>
      <c r="J20" s="265">
        <v>42276</v>
      </c>
      <c r="K20" s="265">
        <v>42550</v>
      </c>
      <c r="L20" s="271">
        <f t="shared" si="0"/>
        <v>39.142857142857146</v>
      </c>
      <c r="M20" s="270">
        <v>1</v>
      </c>
      <c r="N20" s="262">
        <f t="shared" si="1"/>
        <v>1</v>
      </c>
      <c r="O20" s="269">
        <f t="shared" si="2"/>
        <v>39.142857142857146</v>
      </c>
      <c r="P20" s="269">
        <f t="shared" si="3"/>
        <v>39.142857142857146</v>
      </c>
      <c r="Q20" s="269">
        <f t="shared" si="4"/>
        <v>39.142857142857146</v>
      </c>
      <c r="R20" s="79"/>
      <c r="S20" s="260"/>
      <c r="T20" s="259" t="s">
        <v>969</v>
      </c>
    </row>
    <row r="21" spans="1:20" ht="188.25" customHeight="1" x14ac:dyDescent="0.2">
      <c r="A21" s="1742"/>
      <c r="B21" s="1742" t="s">
        <v>968</v>
      </c>
      <c r="C21" s="1742"/>
      <c r="D21" s="293" t="s">
        <v>967</v>
      </c>
      <c r="E21" s="293" t="s">
        <v>966</v>
      </c>
      <c r="F21" s="293" t="s">
        <v>965</v>
      </c>
      <c r="G21" s="293" t="s">
        <v>964</v>
      </c>
      <c r="H21" s="273">
        <v>1</v>
      </c>
      <c r="I21" s="273">
        <v>1</v>
      </c>
      <c r="J21" s="265">
        <v>42276</v>
      </c>
      <c r="K21" s="265">
        <v>42550</v>
      </c>
      <c r="L21" s="271">
        <f t="shared" si="0"/>
        <v>39.142857142857146</v>
      </c>
      <c r="M21" s="273">
        <v>1</v>
      </c>
      <c r="N21" s="262">
        <f t="shared" si="1"/>
        <v>1</v>
      </c>
      <c r="O21" s="269">
        <f t="shared" si="2"/>
        <v>39.142857142857146</v>
      </c>
      <c r="P21" s="269">
        <f t="shared" si="3"/>
        <v>39.142857142857146</v>
      </c>
      <c r="Q21" s="269">
        <f t="shared" si="4"/>
        <v>39.142857142857146</v>
      </c>
      <c r="R21" s="79"/>
      <c r="S21" s="272" t="s">
        <v>95</v>
      </c>
      <c r="T21" s="292" t="s">
        <v>963</v>
      </c>
    </row>
    <row r="22" spans="1:20" ht="93" customHeight="1" x14ac:dyDescent="0.2">
      <c r="A22" s="1742">
        <v>11</v>
      </c>
      <c r="B22" s="1742" t="s">
        <v>962</v>
      </c>
      <c r="C22" s="1742"/>
      <c r="D22" s="276" t="s">
        <v>961</v>
      </c>
      <c r="E22" s="276" t="s">
        <v>846</v>
      </c>
      <c r="F22" s="276" t="s">
        <v>960</v>
      </c>
      <c r="G22" s="276" t="s">
        <v>959</v>
      </c>
      <c r="H22" s="266">
        <v>1</v>
      </c>
      <c r="I22" s="266">
        <v>1</v>
      </c>
      <c r="J22" s="265">
        <v>42276</v>
      </c>
      <c r="K22" s="265">
        <v>42550</v>
      </c>
      <c r="L22" s="271">
        <f t="shared" si="0"/>
        <v>39.142857142857146</v>
      </c>
      <c r="M22" s="270">
        <v>1</v>
      </c>
      <c r="N22" s="262">
        <f t="shared" si="1"/>
        <v>1</v>
      </c>
      <c r="O22" s="269">
        <f t="shared" si="2"/>
        <v>39.142857142857146</v>
      </c>
      <c r="P22" s="269">
        <f t="shared" si="3"/>
        <v>39.142857142857146</v>
      </c>
      <c r="Q22" s="269">
        <f t="shared" si="4"/>
        <v>39.142857142857146</v>
      </c>
      <c r="R22" s="79"/>
      <c r="S22" s="272" t="s">
        <v>95</v>
      </c>
      <c r="T22" s="259" t="s">
        <v>958</v>
      </c>
    </row>
    <row r="23" spans="1:20" ht="192.75" customHeight="1" x14ac:dyDescent="0.2">
      <c r="A23" s="1742"/>
      <c r="B23" s="1742" t="s">
        <v>957</v>
      </c>
      <c r="C23" s="1742"/>
      <c r="D23" s="277" t="s">
        <v>926</v>
      </c>
      <c r="E23" s="276" t="s">
        <v>882</v>
      </c>
      <c r="F23" s="284" t="s">
        <v>881</v>
      </c>
      <c r="G23" s="276" t="s">
        <v>880</v>
      </c>
      <c r="H23" s="266">
        <v>1</v>
      </c>
      <c r="I23" s="266">
        <v>1</v>
      </c>
      <c r="J23" s="265">
        <v>42276</v>
      </c>
      <c r="K23" s="265">
        <v>42550</v>
      </c>
      <c r="L23" s="271">
        <f t="shared" si="0"/>
        <v>39.142857142857146</v>
      </c>
      <c r="M23" s="270">
        <v>1</v>
      </c>
      <c r="N23" s="262">
        <f t="shared" si="1"/>
        <v>1</v>
      </c>
      <c r="O23" s="269">
        <f t="shared" si="2"/>
        <v>39.142857142857146</v>
      </c>
      <c r="P23" s="269">
        <f t="shared" si="3"/>
        <v>39.142857142857146</v>
      </c>
      <c r="Q23" s="269">
        <f t="shared" si="4"/>
        <v>39.142857142857146</v>
      </c>
      <c r="R23" s="72" t="s">
        <v>95</v>
      </c>
      <c r="S23" s="260"/>
      <c r="T23" s="259" t="s">
        <v>956</v>
      </c>
    </row>
    <row r="24" spans="1:20" ht="180" customHeight="1" x14ac:dyDescent="0.2">
      <c r="A24" s="1742">
        <v>13</v>
      </c>
      <c r="B24" s="1730" t="s">
        <v>955</v>
      </c>
      <c r="C24" s="1730"/>
      <c r="D24" s="276" t="s">
        <v>954</v>
      </c>
      <c r="E24" s="276" t="s">
        <v>937</v>
      </c>
      <c r="F24" s="284" t="s">
        <v>936</v>
      </c>
      <c r="G24" s="276" t="s">
        <v>953</v>
      </c>
      <c r="H24" s="266">
        <v>1</v>
      </c>
      <c r="I24" s="266">
        <v>1</v>
      </c>
      <c r="J24" s="265">
        <v>42276</v>
      </c>
      <c r="K24" s="265">
        <v>42550</v>
      </c>
      <c r="L24" s="271">
        <f t="shared" si="0"/>
        <v>39.142857142857146</v>
      </c>
      <c r="M24" s="270">
        <v>1</v>
      </c>
      <c r="N24" s="262">
        <f t="shared" si="1"/>
        <v>1</v>
      </c>
      <c r="O24" s="269">
        <f t="shared" si="2"/>
        <v>39.142857142857146</v>
      </c>
      <c r="P24" s="269">
        <f t="shared" si="3"/>
        <v>39.142857142857146</v>
      </c>
      <c r="Q24" s="269">
        <f t="shared" si="4"/>
        <v>39.142857142857146</v>
      </c>
      <c r="R24" s="72" t="s">
        <v>808</v>
      </c>
      <c r="S24" s="260"/>
      <c r="T24" s="291" t="s">
        <v>952</v>
      </c>
    </row>
    <row r="25" spans="1:20" ht="142.5" customHeight="1" x14ac:dyDescent="0.2">
      <c r="A25" s="1742"/>
      <c r="B25" s="1742" t="s">
        <v>951</v>
      </c>
      <c r="C25" s="1742"/>
      <c r="D25" s="289" t="s">
        <v>950</v>
      </c>
      <c r="E25" s="289" t="s">
        <v>949</v>
      </c>
      <c r="F25" s="281" t="s">
        <v>948</v>
      </c>
      <c r="G25" s="289" t="s">
        <v>947</v>
      </c>
      <c r="H25" s="288">
        <v>1</v>
      </c>
      <c r="I25" s="288">
        <v>1</v>
      </c>
      <c r="J25" s="265">
        <v>42276</v>
      </c>
      <c r="K25" s="265">
        <v>42550</v>
      </c>
      <c r="L25" s="271">
        <f t="shared" si="0"/>
        <v>39.142857142857146</v>
      </c>
      <c r="M25" s="290">
        <v>0.5</v>
      </c>
      <c r="N25" s="262">
        <f t="shared" si="1"/>
        <v>0.5</v>
      </c>
      <c r="O25" s="269">
        <f t="shared" si="2"/>
        <v>19.571428571428573</v>
      </c>
      <c r="P25" s="269">
        <f t="shared" si="3"/>
        <v>19.571428571428573</v>
      </c>
      <c r="Q25" s="269">
        <f t="shared" si="4"/>
        <v>39.142857142857146</v>
      </c>
      <c r="R25" s="79"/>
      <c r="S25" s="260"/>
      <c r="T25" s="259" t="s">
        <v>946</v>
      </c>
    </row>
    <row r="26" spans="1:20" ht="120" customHeight="1" x14ac:dyDescent="0.2">
      <c r="A26" s="1742">
        <v>15</v>
      </c>
      <c r="B26" s="1742" t="s">
        <v>945</v>
      </c>
      <c r="C26" s="1742"/>
      <c r="D26" s="289" t="s">
        <v>944</v>
      </c>
      <c r="E26" s="289" t="s">
        <v>943</v>
      </c>
      <c r="F26" s="289" t="s">
        <v>942</v>
      </c>
      <c r="G26" s="289" t="s">
        <v>941</v>
      </c>
      <c r="H26" s="288">
        <v>2</v>
      </c>
      <c r="I26" s="288">
        <v>2</v>
      </c>
      <c r="J26" s="265">
        <v>42276</v>
      </c>
      <c r="K26" s="265">
        <v>42550</v>
      </c>
      <c r="L26" s="271">
        <f t="shared" si="0"/>
        <v>39.142857142857146</v>
      </c>
      <c r="M26" s="270">
        <v>2</v>
      </c>
      <c r="N26" s="262">
        <f t="shared" si="1"/>
        <v>1</v>
      </c>
      <c r="O26" s="269">
        <f t="shared" si="2"/>
        <v>39.142857142857146</v>
      </c>
      <c r="P26" s="269">
        <f t="shared" si="3"/>
        <v>39.142857142857146</v>
      </c>
      <c r="Q26" s="269">
        <f t="shared" si="4"/>
        <v>39.142857142857146</v>
      </c>
      <c r="R26" s="72" t="s">
        <v>808</v>
      </c>
      <c r="S26" s="260"/>
      <c r="T26" s="259" t="s">
        <v>940</v>
      </c>
    </row>
    <row r="27" spans="1:20" ht="259.5" customHeight="1" x14ac:dyDescent="0.2">
      <c r="A27" s="1742"/>
      <c r="B27" s="1742" t="s">
        <v>939</v>
      </c>
      <c r="C27" s="1742"/>
      <c r="D27" s="276" t="s">
        <v>938</v>
      </c>
      <c r="E27" s="276" t="s">
        <v>937</v>
      </c>
      <c r="F27" s="284" t="s">
        <v>936</v>
      </c>
      <c r="G27" s="276" t="s">
        <v>935</v>
      </c>
      <c r="H27" s="266">
        <v>1</v>
      </c>
      <c r="I27" s="266">
        <v>1</v>
      </c>
      <c r="J27" s="265">
        <v>42276</v>
      </c>
      <c r="K27" s="265">
        <v>42550</v>
      </c>
      <c r="L27" s="271">
        <f t="shared" si="0"/>
        <v>39.142857142857146</v>
      </c>
      <c r="M27" s="270">
        <v>0.6</v>
      </c>
      <c r="N27" s="262">
        <f t="shared" si="1"/>
        <v>0.6</v>
      </c>
      <c r="O27" s="269">
        <f t="shared" si="2"/>
        <v>23.485714285714288</v>
      </c>
      <c r="P27" s="269">
        <f t="shared" si="3"/>
        <v>23.485714285714288</v>
      </c>
      <c r="Q27" s="269">
        <f t="shared" si="4"/>
        <v>39.142857142857146</v>
      </c>
      <c r="R27" s="72" t="s">
        <v>808</v>
      </c>
      <c r="S27" s="260"/>
      <c r="T27" s="259" t="s">
        <v>934</v>
      </c>
    </row>
    <row r="28" spans="1:20" ht="187.5" customHeight="1" x14ac:dyDescent="0.2">
      <c r="A28" s="1742">
        <v>17</v>
      </c>
      <c r="B28" s="1730" t="s">
        <v>933</v>
      </c>
      <c r="C28" s="1730"/>
      <c r="D28" s="276" t="s">
        <v>932</v>
      </c>
      <c r="E28" s="267" t="s">
        <v>931</v>
      </c>
      <c r="F28" s="278" t="s">
        <v>930</v>
      </c>
      <c r="G28" s="276" t="s">
        <v>929</v>
      </c>
      <c r="H28" s="266">
        <v>1</v>
      </c>
      <c r="I28" s="266">
        <v>1</v>
      </c>
      <c r="J28" s="265">
        <v>42276</v>
      </c>
      <c r="K28" s="265">
        <v>42550</v>
      </c>
      <c r="L28" s="271">
        <f t="shared" si="0"/>
        <v>39.142857142857146</v>
      </c>
      <c r="M28" s="270">
        <v>1</v>
      </c>
      <c r="N28" s="262">
        <f t="shared" si="1"/>
        <v>1</v>
      </c>
      <c r="O28" s="269">
        <f t="shared" si="2"/>
        <v>39.142857142857146</v>
      </c>
      <c r="P28" s="269">
        <f t="shared" si="3"/>
        <v>39.142857142857146</v>
      </c>
      <c r="Q28" s="269">
        <f t="shared" si="4"/>
        <v>39.142857142857146</v>
      </c>
      <c r="R28" s="79"/>
      <c r="S28" s="272" t="s">
        <v>808</v>
      </c>
      <c r="T28" s="259" t="s">
        <v>928</v>
      </c>
    </row>
    <row r="29" spans="1:20" ht="249" customHeight="1" x14ac:dyDescent="0.2">
      <c r="A29" s="1742"/>
      <c r="B29" s="1746" t="s">
        <v>927</v>
      </c>
      <c r="C29" s="1746"/>
      <c r="D29" s="277" t="s">
        <v>926</v>
      </c>
      <c r="E29" s="276" t="s">
        <v>882</v>
      </c>
      <c r="F29" s="284" t="s">
        <v>881</v>
      </c>
      <c r="G29" s="276" t="s">
        <v>880</v>
      </c>
      <c r="H29" s="266">
        <v>1</v>
      </c>
      <c r="I29" s="266">
        <v>1</v>
      </c>
      <c r="J29" s="265">
        <v>42276</v>
      </c>
      <c r="K29" s="265">
        <v>42550</v>
      </c>
      <c r="L29" s="271">
        <f t="shared" si="0"/>
        <v>39.142857142857146</v>
      </c>
      <c r="M29" s="270">
        <v>0.6</v>
      </c>
      <c r="N29" s="262">
        <f t="shared" si="1"/>
        <v>0.6</v>
      </c>
      <c r="O29" s="269">
        <f t="shared" si="2"/>
        <v>23.485714285714288</v>
      </c>
      <c r="P29" s="269">
        <f t="shared" si="3"/>
        <v>23.485714285714288</v>
      </c>
      <c r="Q29" s="269">
        <f t="shared" si="4"/>
        <v>39.142857142857146</v>
      </c>
      <c r="R29" s="72" t="s">
        <v>95</v>
      </c>
      <c r="S29" s="260"/>
      <c r="T29" s="259" t="s">
        <v>915</v>
      </c>
    </row>
    <row r="30" spans="1:20" ht="134.25" customHeight="1" x14ac:dyDescent="0.2">
      <c r="A30" s="1742">
        <v>19</v>
      </c>
      <c r="B30" s="1742" t="s">
        <v>925</v>
      </c>
      <c r="C30" s="1742"/>
      <c r="D30" s="287" t="s">
        <v>924</v>
      </c>
      <c r="E30" s="287" t="s">
        <v>923</v>
      </c>
      <c r="F30" s="286" t="s">
        <v>922</v>
      </c>
      <c r="G30" s="273" t="s">
        <v>921</v>
      </c>
      <c r="H30" s="273">
        <v>1</v>
      </c>
      <c r="I30" s="266">
        <v>100</v>
      </c>
      <c r="J30" s="265">
        <v>42276</v>
      </c>
      <c r="K30" s="265">
        <v>42550</v>
      </c>
      <c r="L30" s="271">
        <f t="shared" si="0"/>
        <v>39.142857142857146</v>
      </c>
      <c r="M30" s="270">
        <v>1</v>
      </c>
      <c r="N30" s="262">
        <f t="shared" si="1"/>
        <v>1</v>
      </c>
      <c r="O30" s="269">
        <f t="shared" si="2"/>
        <v>39.142857142857146</v>
      </c>
      <c r="P30" s="269">
        <f t="shared" si="3"/>
        <v>39.142857142857146</v>
      </c>
      <c r="Q30" s="269">
        <f t="shared" si="4"/>
        <v>39.142857142857146</v>
      </c>
      <c r="R30" s="79"/>
      <c r="S30" s="272" t="s">
        <v>808</v>
      </c>
      <c r="T30" s="223" t="s">
        <v>920</v>
      </c>
    </row>
    <row r="31" spans="1:20" ht="243" customHeight="1" x14ac:dyDescent="0.2">
      <c r="A31" s="1742"/>
      <c r="B31" s="1742" t="s">
        <v>919</v>
      </c>
      <c r="C31" s="1742"/>
      <c r="D31" s="276" t="s">
        <v>918</v>
      </c>
      <c r="E31" s="276" t="s">
        <v>917</v>
      </c>
      <c r="F31" s="284" t="s">
        <v>916</v>
      </c>
      <c r="G31" s="276" t="s">
        <v>880</v>
      </c>
      <c r="H31" s="266">
        <v>1</v>
      </c>
      <c r="I31" s="266">
        <v>1</v>
      </c>
      <c r="J31" s="265">
        <v>42276</v>
      </c>
      <c r="K31" s="265">
        <v>42550</v>
      </c>
      <c r="L31" s="271">
        <f t="shared" si="0"/>
        <v>39.142857142857146</v>
      </c>
      <c r="M31" s="270">
        <v>0.6</v>
      </c>
      <c r="N31" s="262">
        <f t="shared" si="1"/>
        <v>0.6</v>
      </c>
      <c r="O31" s="269">
        <f t="shared" si="2"/>
        <v>23.485714285714288</v>
      </c>
      <c r="P31" s="269">
        <f t="shared" si="3"/>
        <v>23.485714285714288</v>
      </c>
      <c r="Q31" s="269">
        <f t="shared" si="4"/>
        <v>39.142857142857146</v>
      </c>
      <c r="R31" s="79" t="s">
        <v>808</v>
      </c>
      <c r="S31" s="260"/>
      <c r="T31" s="259" t="s">
        <v>915</v>
      </c>
    </row>
    <row r="32" spans="1:20" ht="141.75" customHeight="1" x14ac:dyDescent="0.2">
      <c r="A32" s="1742">
        <v>21</v>
      </c>
      <c r="B32" s="1742" t="s">
        <v>914</v>
      </c>
      <c r="C32" s="1742"/>
      <c r="D32" s="276" t="s">
        <v>910</v>
      </c>
      <c r="E32" s="267" t="s">
        <v>909</v>
      </c>
      <c r="F32" s="278" t="s">
        <v>908</v>
      </c>
      <c r="G32" s="276" t="s">
        <v>907</v>
      </c>
      <c r="H32" s="266">
        <v>1</v>
      </c>
      <c r="I32" s="266">
        <v>1</v>
      </c>
      <c r="J32" s="265">
        <v>42276</v>
      </c>
      <c r="K32" s="265">
        <v>42550</v>
      </c>
      <c r="L32" s="271">
        <f t="shared" si="0"/>
        <v>39.142857142857146</v>
      </c>
      <c r="M32" s="270">
        <v>1</v>
      </c>
      <c r="N32" s="262">
        <f t="shared" si="1"/>
        <v>1</v>
      </c>
      <c r="O32" s="269">
        <f t="shared" si="2"/>
        <v>39.142857142857146</v>
      </c>
      <c r="P32" s="269">
        <f t="shared" si="3"/>
        <v>39.142857142857146</v>
      </c>
      <c r="Q32" s="269">
        <f t="shared" si="4"/>
        <v>39.142857142857146</v>
      </c>
      <c r="R32" s="79"/>
      <c r="S32" s="260"/>
      <c r="T32" s="259" t="s">
        <v>912</v>
      </c>
    </row>
    <row r="33" spans="1:20" ht="129.75" customHeight="1" x14ac:dyDescent="0.2">
      <c r="A33" s="1742"/>
      <c r="B33" s="1742" t="s">
        <v>913</v>
      </c>
      <c r="C33" s="1742"/>
      <c r="D33" s="276" t="s">
        <v>910</v>
      </c>
      <c r="E33" s="267" t="s">
        <v>909</v>
      </c>
      <c r="F33" s="278" t="s">
        <v>908</v>
      </c>
      <c r="G33" s="276" t="s">
        <v>907</v>
      </c>
      <c r="H33" s="266">
        <v>1</v>
      </c>
      <c r="I33" s="266">
        <v>1</v>
      </c>
      <c r="J33" s="265">
        <v>42276</v>
      </c>
      <c r="K33" s="265">
        <v>42550</v>
      </c>
      <c r="L33" s="271">
        <f t="shared" si="0"/>
        <v>39.142857142857146</v>
      </c>
      <c r="M33" s="270">
        <v>1</v>
      </c>
      <c r="N33" s="262">
        <f t="shared" si="1"/>
        <v>1</v>
      </c>
      <c r="O33" s="269">
        <f t="shared" si="2"/>
        <v>39.142857142857146</v>
      </c>
      <c r="P33" s="269">
        <f t="shared" si="3"/>
        <v>39.142857142857146</v>
      </c>
      <c r="Q33" s="269">
        <f t="shared" si="4"/>
        <v>39.142857142857146</v>
      </c>
      <c r="R33" s="79" t="s">
        <v>808</v>
      </c>
      <c r="S33" s="260"/>
      <c r="T33" s="259" t="s">
        <v>912</v>
      </c>
    </row>
    <row r="34" spans="1:20" ht="134.25" customHeight="1" x14ac:dyDescent="0.2">
      <c r="A34" s="1742">
        <v>23</v>
      </c>
      <c r="B34" s="1742" t="s">
        <v>911</v>
      </c>
      <c r="C34" s="1742"/>
      <c r="D34" s="276" t="s">
        <v>910</v>
      </c>
      <c r="E34" s="267" t="s">
        <v>909</v>
      </c>
      <c r="F34" s="278" t="s">
        <v>908</v>
      </c>
      <c r="G34" s="276" t="s">
        <v>907</v>
      </c>
      <c r="H34" s="266">
        <v>1</v>
      </c>
      <c r="I34" s="266">
        <v>1</v>
      </c>
      <c r="J34" s="265">
        <v>42276</v>
      </c>
      <c r="K34" s="265">
        <v>42550</v>
      </c>
      <c r="L34" s="271">
        <f t="shared" si="0"/>
        <v>39.142857142857146</v>
      </c>
      <c r="M34" s="270">
        <v>1</v>
      </c>
      <c r="N34" s="262">
        <f t="shared" si="1"/>
        <v>1</v>
      </c>
      <c r="O34" s="269">
        <f t="shared" si="2"/>
        <v>39.142857142857146</v>
      </c>
      <c r="P34" s="269">
        <f t="shared" si="3"/>
        <v>39.142857142857146</v>
      </c>
      <c r="Q34" s="269">
        <f t="shared" si="4"/>
        <v>39.142857142857146</v>
      </c>
      <c r="R34" s="79" t="s">
        <v>808</v>
      </c>
      <c r="S34" s="260"/>
      <c r="T34" s="259" t="s">
        <v>906</v>
      </c>
    </row>
    <row r="35" spans="1:20" ht="132" customHeight="1" x14ac:dyDescent="0.2">
      <c r="A35" s="1742"/>
      <c r="B35" s="1742" t="s">
        <v>905</v>
      </c>
      <c r="C35" s="1742"/>
      <c r="D35" s="276" t="s">
        <v>817</v>
      </c>
      <c r="E35" s="267" t="s">
        <v>904</v>
      </c>
      <c r="F35" s="278" t="s">
        <v>903</v>
      </c>
      <c r="G35" s="276" t="s">
        <v>902</v>
      </c>
      <c r="H35" s="266">
        <v>1</v>
      </c>
      <c r="I35" s="266">
        <v>1</v>
      </c>
      <c r="J35" s="265">
        <v>42276</v>
      </c>
      <c r="K35" s="265">
        <v>42550</v>
      </c>
      <c r="L35" s="271">
        <f t="shared" si="0"/>
        <v>39.142857142857146</v>
      </c>
      <c r="M35" s="270">
        <v>1</v>
      </c>
      <c r="N35" s="262">
        <f t="shared" si="1"/>
        <v>1</v>
      </c>
      <c r="O35" s="269">
        <f t="shared" si="2"/>
        <v>39.142857142857146</v>
      </c>
      <c r="P35" s="269">
        <f t="shared" si="3"/>
        <v>39.142857142857146</v>
      </c>
      <c r="Q35" s="269">
        <f t="shared" si="4"/>
        <v>39.142857142857146</v>
      </c>
      <c r="R35" s="79"/>
      <c r="S35" s="260"/>
      <c r="T35" s="259" t="s">
        <v>901</v>
      </c>
    </row>
    <row r="36" spans="1:20" ht="132.75" customHeight="1" x14ac:dyDescent="0.2">
      <c r="A36" s="1742">
        <v>25</v>
      </c>
      <c r="B36" s="1742" t="s">
        <v>900</v>
      </c>
      <c r="C36" s="1742"/>
      <c r="D36" s="267" t="s">
        <v>899</v>
      </c>
      <c r="E36" s="267" t="s">
        <v>898</v>
      </c>
      <c r="F36" s="274" t="s">
        <v>897</v>
      </c>
      <c r="G36" s="267" t="s">
        <v>896</v>
      </c>
      <c r="H36" s="266">
        <v>1</v>
      </c>
      <c r="I36" s="266">
        <v>100</v>
      </c>
      <c r="J36" s="265">
        <v>42276</v>
      </c>
      <c r="K36" s="265">
        <v>42550</v>
      </c>
      <c r="L36" s="271">
        <f t="shared" si="0"/>
        <v>39.142857142857146</v>
      </c>
      <c r="M36" s="270">
        <v>1</v>
      </c>
      <c r="N36" s="262">
        <f t="shared" si="1"/>
        <v>1</v>
      </c>
      <c r="O36" s="269">
        <f t="shared" si="2"/>
        <v>39.142857142857146</v>
      </c>
      <c r="P36" s="269">
        <f t="shared" si="3"/>
        <v>39.142857142857146</v>
      </c>
      <c r="Q36" s="269">
        <f t="shared" si="4"/>
        <v>39.142857142857146</v>
      </c>
      <c r="R36" s="79"/>
      <c r="S36" s="260" t="s">
        <v>808</v>
      </c>
      <c r="T36" s="285" t="s">
        <v>895</v>
      </c>
    </row>
    <row r="37" spans="1:20" ht="286.5" customHeight="1" x14ac:dyDescent="0.2">
      <c r="A37" s="1742"/>
      <c r="B37" s="1747" t="s">
        <v>894</v>
      </c>
      <c r="C37" s="1747"/>
      <c r="D37" s="277" t="s">
        <v>883</v>
      </c>
      <c r="E37" s="276" t="s">
        <v>882</v>
      </c>
      <c r="F37" s="284" t="s">
        <v>881</v>
      </c>
      <c r="G37" s="284" t="s">
        <v>880</v>
      </c>
      <c r="H37" s="283">
        <v>1</v>
      </c>
      <c r="I37" s="266">
        <v>1</v>
      </c>
      <c r="J37" s="265">
        <v>42276</v>
      </c>
      <c r="K37" s="265">
        <v>42550</v>
      </c>
      <c r="L37" s="271">
        <f t="shared" si="0"/>
        <v>39.142857142857146</v>
      </c>
      <c r="M37" s="270">
        <v>0.5</v>
      </c>
      <c r="N37" s="262">
        <f t="shared" si="1"/>
        <v>0.5</v>
      </c>
      <c r="O37" s="269">
        <f t="shared" si="2"/>
        <v>19.571428571428573</v>
      </c>
      <c r="P37" s="269">
        <f t="shared" si="3"/>
        <v>19.571428571428573</v>
      </c>
      <c r="Q37" s="269">
        <f t="shared" si="4"/>
        <v>39.142857142857146</v>
      </c>
      <c r="R37" s="72" t="s">
        <v>808</v>
      </c>
      <c r="S37" s="260"/>
      <c r="T37" s="259" t="s">
        <v>893</v>
      </c>
    </row>
    <row r="38" spans="1:20" ht="148.5" customHeight="1" x14ac:dyDescent="0.2">
      <c r="A38" s="1742"/>
      <c r="B38" s="1742" t="s">
        <v>892</v>
      </c>
      <c r="C38" s="1742"/>
      <c r="D38" s="277" t="s">
        <v>883</v>
      </c>
      <c r="E38" s="276" t="s">
        <v>882</v>
      </c>
      <c r="F38" s="284" t="s">
        <v>881</v>
      </c>
      <c r="G38" s="284" t="s">
        <v>880</v>
      </c>
      <c r="H38" s="283">
        <v>1</v>
      </c>
      <c r="I38" s="266">
        <v>1</v>
      </c>
      <c r="J38" s="265">
        <v>42276</v>
      </c>
      <c r="K38" s="265">
        <v>42550</v>
      </c>
      <c r="L38" s="271">
        <f t="shared" si="0"/>
        <v>39.142857142857146</v>
      </c>
      <c r="M38" s="270">
        <v>1</v>
      </c>
      <c r="N38" s="262">
        <f t="shared" si="1"/>
        <v>1</v>
      </c>
      <c r="O38" s="269">
        <f t="shared" si="2"/>
        <v>39.142857142857146</v>
      </c>
      <c r="P38" s="269">
        <f t="shared" si="3"/>
        <v>39.142857142857146</v>
      </c>
      <c r="Q38" s="269">
        <f t="shared" si="4"/>
        <v>39.142857142857146</v>
      </c>
      <c r="R38" s="72" t="s">
        <v>808</v>
      </c>
      <c r="S38" s="260"/>
      <c r="T38" s="259" t="s">
        <v>890</v>
      </c>
    </row>
    <row r="39" spans="1:20" ht="122.25" customHeight="1" x14ac:dyDescent="0.2">
      <c r="A39" s="1742"/>
      <c r="B39" s="1742" t="s">
        <v>891</v>
      </c>
      <c r="C39" s="1742"/>
      <c r="D39" s="277" t="s">
        <v>883</v>
      </c>
      <c r="E39" s="276" t="s">
        <v>882</v>
      </c>
      <c r="F39" s="284" t="s">
        <v>881</v>
      </c>
      <c r="G39" s="284" t="s">
        <v>880</v>
      </c>
      <c r="H39" s="283">
        <v>1</v>
      </c>
      <c r="I39" s="266">
        <v>1</v>
      </c>
      <c r="J39" s="265">
        <v>42276</v>
      </c>
      <c r="K39" s="265">
        <v>42550</v>
      </c>
      <c r="L39" s="271">
        <f t="shared" si="0"/>
        <v>39.142857142857146</v>
      </c>
      <c r="M39" s="270">
        <v>1</v>
      </c>
      <c r="N39" s="262">
        <f t="shared" si="1"/>
        <v>1</v>
      </c>
      <c r="O39" s="269">
        <f t="shared" si="2"/>
        <v>39.142857142857146</v>
      </c>
      <c r="P39" s="269">
        <f t="shared" si="3"/>
        <v>39.142857142857146</v>
      </c>
      <c r="Q39" s="269">
        <f t="shared" si="4"/>
        <v>39.142857142857146</v>
      </c>
      <c r="R39" s="72" t="s">
        <v>808</v>
      </c>
      <c r="S39" s="260"/>
      <c r="T39" s="259" t="s">
        <v>890</v>
      </c>
    </row>
    <row r="40" spans="1:20" ht="101.25" customHeight="1" x14ac:dyDescent="0.2">
      <c r="A40" s="1742"/>
      <c r="B40" s="1742" t="s">
        <v>889</v>
      </c>
      <c r="C40" s="1742"/>
      <c r="D40" s="267" t="s">
        <v>874</v>
      </c>
      <c r="E40" s="267" t="s">
        <v>888</v>
      </c>
      <c r="F40" s="274" t="s">
        <v>887</v>
      </c>
      <c r="G40" s="267" t="s">
        <v>886</v>
      </c>
      <c r="H40" s="266">
        <v>1</v>
      </c>
      <c r="I40" s="266">
        <v>1</v>
      </c>
      <c r="J40" s="265">
        <v>42276</v>
      </c>
      <c r="K40" s="265">
        <v>42550</v>
      </c>
      <c r="L40" s="271">
        <f t="shared" si="0"/>
        <v>39.142857142857146</v>
      </c>
      <c r="M40" s="270">
        <v>1</v>
      </c>
      <c r="N40" s="262">
        <f t="shared" si="1"/>
        <v>1</v>
      </c>
      <c r="O40" s="269">
        <f t="shared" si="2"/>
        <v>39.142857142857146</v>
      </c>
      <c r="P40" s="269">
        <f t="shared" si="3"/>
        <v>39.142857142857146</v>
      </c>
      <c r="Q40" s="269">
        <f t="shared" si="4"/>
        <v>39.142857142857146</v>
      </c>
      <c r="R40" s="72" t="s">
        <v>808</v>
      </c>
      <c r="S40" s="260"/>
      <c r="T40" s="259" t="s">
        <v>885</v>
      </c>
    </row>
    <row r="41" spans="1:20" ht="129.75" customHeight="1" x14ac:dyDescent="0.2">
      <c r="A41" s="280">
        <v>27</v>
      </c>
      <c r="B41" s="1730" t="s">
        <v>884</v>
      </c>
      <c r="C41" s="1730"/>
      <c r="D41" s="274" t="s">
        <v>883</v>
      </c>
      <c r="E41" s="267" t="s">
        <v>882</v>
      </c>
      <c r="F41" s="281" t="s">
        <v>881</v>
      </c>
      <c r="G41" s="267" t="s">
        <v>880</v>
      </c>
      <c r="H41" s="266">
        <v>1</v>
      </c>
      <c r="I41" s="266">
        <v>1</v>
      </c>
      <c r="J41" s="265">
        <v>42276</v>
      </c>
      <c r="K41" s="265">
        <v>42550</v>
      </c>
      <c r="L41" s="271">
        <f t="shared" si="0"/>
        <v>39.142857142857146</v>
      </c>
      <c r="M41" s="270">
        <v>1</v>
      </c>
      <c r="N41" s="262">
        <f t="shared" si="1"/>
        <v>1</v>
      </c>
      <c r="O41" s="269">
        <f t="shared" si="2"/>
        <v>39.142857142857146</v>
      </c>
      <c r="P41" s="269">
        <f t="shared" si="3"/>
        <v>39.142857142857146</v>
      </c>
      <c r="Q41" s="269">
        <f t="shared" si="4"/>
        <v>39.142857142857146</v>
      </c>
      <c r="R41" s="72" t="s">
        <v>808</v>
      </c>
      <c r="S41" s="260"/>
      <c r="T41" s="259" t="s">
        <v>879</v>
      </c>
    </row>
    <row r="42" spans="1:20" ht="67.5" customHeight="1" x14ac:dyDescent="0.2">
      <c r="A42" s="280"/>
      <c r="B42" s="1742" t="s">
        <v>878</v>
      </c>
      <c r="C42" s="1742"/>
      <c r="D42" s="276" t="s">
        <v>874</v>
      </c>
      <c r="E42" s="276" t="s">
        <v>873</v>
      </c>
      <c r="F42" s="276" t="s">
        <v>872</v>
      </c>
      <c r="G42" s="276" t="s">
        <v>877</v>
      </c>
      <c r="H42" s="266">
        <v>1</v>
      </c>
      <c r="I42" s="279">
        <v>1</v>
      </c>
      <c r="J42" s="265">
        <v>42276</v>
      </c>
      <c r="K42" s="265">
        <v>42550</v>
      </c>
      <c r="L42" s="271">
        <f t="shared" si="0"/>
        <v>39.142857142857146</v>
      </c>
      <c r="M42" s="270">
        <v>0</v>
      </c>
      <c r="N42" s="262">
        <f t="shared" si="1"/>
        <v>0</v>
      </c>
      <c r="O42" s="269">
        <f t="shared" si="2"/>
        <v>0</v>
      </c>
      <c r="P42" s="269">
        <f t="shared" si="3"/>
        <v>0</v>
      </c>
      <c r="Q42" s="269">
        <f t="shared" si="4"/>
        <v>39.142857142857146</v>
      </c>
      <c r="R42" s="72"/>
      <c r="S42" s="260"/>
      <c r="T42" s="259" t="s">
        <v>876</v>
      </c>
    </row>
    <row r="43" spans="1:20" ht="177.75" customHeight="1" x14ac:dyDescent="0.2">
      <c r="A43" s="280"/>
      <c r="B43" s="1742" t="s">
        <v>875</v>
      </c>
      <c r="C43" s="1742"/>
      <c r="D43" s="276" t="s">
        <v>874</v>
      </c>
      <c r="E43" s="276" t="s">
        <v>873</v>
      </c>
      <c r="F43" s="276" t="s">
        <v>872</v>
      </c>
      <c r="G43" s="276" t="s">
        <v>871</v>
      </c>
      <c r="H43" s="266">
        <v>1</v>
      </c>
      <c r="I43" s="279">
        <v>100</v>
      </c>
      <c r="J43" s="265">
        <v>42276</v>
      </c>
      <c r="K43" s="265">
        <v>42550</v>
      </c>
      <c r="L43" s="271">
        <f t="shared" si="0"/>
        <v>39.142857142857146</v>
      </c>
      <c r="M43" s="230">
        <v>0</v>
      </c>
      <c r="N43" s="262">
        <f t="shared" si="1"/>
        <v>0</v>
      </c>
      <c r="O43" s="269">
        <f t="shared" si="2"/>
        <v>0</v>
      </c>
      <c r="P43" s="269">
        <f t="shared" si="3"/>
        <v>0</v>
      </c>
      <c r="Q43" s="269">
        <f t="shared" si="4"/>
        <v>39.142857142857146</v>
      </c>
      <c r="R43" s="79"/>
      <c r="S43" s="272" t="s">
        <v>808</v>
      </c>
      <c r="T43" s="259" t="s">
        <v>870</v>
      </c>
    </row>
    <row r="44" spans="1:20" ht="64.5" customHeight="1" x14ac:dyDescent="0.2">
      <c r="A44" s="1742">
        <v>29</v>
      </c>
      <c r="B44" s="1742" t="s">
        <v>869</v>
      </c>
      <c r="C44" s="1742"/>
      <c r="D44" s="267" t="s">
        <v>868</v>
      </c>
      <c r="E44" s="267" t="s">
        <v>867</v>
      </c>
      <c r="F44" s="278" t="s">
        <v>866</v>
      </c>
      <c r="G44" s="276" t="s">
        <v>865</v>
      </c>
      <c r="H44" s="266">
        <v>1</v>
      </c>
      <c r="I44" s="266">
        <v>1</v>
      </c>
      <c r="J44" s="265">
        <v>42276</v>
      </c>
      <c r="K44" s="265">
        <v>42550</v>
      </c>
      <c r="L44" s="271">
        <f t="shared" si="0"/>
        <v>39.142857142857146</v>
      </c>
      <c r="M44" s="270">
        <v>1</v>
      </c>
      <c r="N44" s="262">
        <f t="shared" si="1"/>
        <v>1</v>
      </c>
      <c r="O44" s="269">
        <f t="shared" si="2"/>
        <v>39.142857142857146</v>
      </c>
      <c r="P44" s="269">
        <f t="shared" si="3"/>
        <v>39.142857142857146</v>
      </c>
      <c r="Q44" s="269">
        <f t="shared" si="4"/>
        <v>39.142857142857146</v>
      </c>
      <c r="R44" s="79"/>
      <c r="S44" s="260"/>
      <c r="T44" s="259" t="s">
        <v>864</v>
      </c>
    </row>
    <row r="45" spans="1:20" ht="97.5" customHeight="1" x14ac:dyDescent="0.2">
      <c r="A45" s="1742"/>
      <c r="B45" s="1742" t="s">
        <v>863</v>
      </c>
      <c r="C45" s="1742"/>
      <c r="D45" s="276" t="s">
        <v>811</v>
      </c>
      <c r="E45" s="276" t="s">
        <v>862</v>
      </c>
      <c r="F45" s="277" t="s">
        <v>861</v>
      </c>
      <c r="G45" s="276" t="s">
        <v>860</v>
      </c>
      <c r="H45" s="266">
        <v>1</v>
      </c>
      <c r="I45" s="266">
        <v>1</v>
      </c>
      <c r="J45" s="265">
        <v>42276</v>
      </c>
      <c r="K45" s="265">
        <v>42550</v>
      </c>
      <c r="L45" s="271">
        <f t="shared" si="0"/>
        <v>39.142857142857146</v>
      </c>
      <c r="M45" s="270">
        <v>1</v>
      </c>
      <c r="N45" s="262">
        <f t="shared" si="1"/>
        <v>1</v>
      </c>
      <c r="O45" s="269">
        <f t="shared" si="2"/>
        <v>39.142857142857146</v>
      </c>
      <c r="P45" s="269">
        <f t="shared" si="3"/>
        <v>39.142857142857146</v>
      </c>
      <c r="Q45" s="269">
        <f t="shared" si="4"/>
        <v>39.142857142857146</v>
      </c>
      <c r="R45" s="79"/>
      <c r="S45" s="272" t="s">
        <v>808</v>
      </c>
      <c r="T45" s="259" t="s">
        <v>859</v>
      </c>
    </row>
    <row r="46" spans="1:20" ht="88.5" customHeight="1" x14ac:dyDescent="0.2">
      <c r="A46" s="1742">
        <v>31</v>
      </c>
      <c r="B46" s="1742" t="s">
        <v>858</v>
      </c>
      <c r="C46" s="1742"/>
      <c r="D46" s="276" t="s">
        <v>811</v>
      </c>
      <c r="E46" s="276" t="s">
        <v>857</v>
      </c>
      <c r="F46" s="277" t="s">
        <v>856</v>
      </c>
      <c r="G46" s="276" t="s">
        <v>855</v>
      </c>
      <c r="H46" s="266">
        <v>1</v>
      </c>
      <c r="I46" s="266">
        <v>1</v>
      </c>
      <c r="J46" s="265">
        <v>42276</v>
      </c>
      <c r="K46" s="265">
        <v>42550</v>
      </c>
      <c r="L46" s="271">
        <f t="shared" si="0"/>
        <v>39.142857142857146</v>
      </c>
      <c r="M46" s="270">
        <v>0.5</v>
      </c>
      <c r="N46" s="262">
        <f t="shared" si="1"/>
        <v>0.5</v>
      </c>
      <c r="O46" s="269">
        <f t="shared" si="2"/>
        <v>19.571428571428573</v>
      </c>
      <c r="P46" s="269">
        <f t="shared" si="3"/>
        <v>19.571428571428573</v>
      </c>
      <c r="Q46" s="269">
        <f t="shared" si="4"/>
        <v>39.142857142857146</v>
      </c>
      <c r="R46" s="79"/>
      <c r="S46" s="272" t="s">
        <v>808</v>
      </c>
      <c r="T46" s="259" t="s">
        <v>854</v>
      </c>
    </row>
    <row r="47" spans="1:20" ht="144" customHeight="1" x14ac:dyDescent="0.2">
      <c r="A47" s="1742"/>
      <c r="B47" s="1742" t="s">
        <v>853</v>
      </c>
      <c r="C47" s="1742"/>
      <c r="D47" s="276" t="s">
        <v>811</v>
      </c>
      <c r="E47" s="276" t="s">
        <v>852</v>
      </c>
      <c r="F47" s="277" t="s">
        <v>851</v>
      </c>
      <c r="G47" s="276" t="s">
        <v>850</v>
      </c>
      <c r="H47" s="266">
        <v>1</v>
      </c>
      <c r="I47" s="266">
        <v>100</v>
      </c>
      <c r="J47" s="265">
        <v>42276</v>
      </c>
      <c r="K47" s="265">
        <v>42550</v>
      </c>
      <c r="L47" s="271">
        <f t="shared" si="0"/>
        <v>39.142857142857146</v>
      </c>
      <c r="M47" s="270">
        <v>0.5</v>
      </c>
      <c r="N47" s="262">
        <f t="shared" si="1"/>
        <v>0.5</v>
      </c>
      <c r="O47" s="269">
        <f t="shared" si="2"/>
        <v>19.571428571428573</v>
      </c>
      <c r="P47" s="269">
        <f t="shared" si="3"/>
        <v>19.571428571428573</v>
      </c>
      <c r="Q47" s="269">
        <f t="shared" si="4"/>
        <v>39.142857142857146</v>
      </c>
      <c r="R47" s="79"/>
      <c r="S47" s="272" t="s">
        <v>808</v>
      </c>
      <c r="T47" s="259" t="s">
        <v>849</v>
      </c>
    </row>
    <row r="48" spans="1:20" ht="103.5" customHeight="1" x14ac:dyDescent="0.2">
      <c r="A48" s="1742">
        <v>33</v>
      </c>
      <c r="B48" s="1742" t="s">
        <v>848</v>
      </c>
      <c r="C48" s="1742"/>
      <c r="D48" s="276" t="s">
        <v>847</v>
      </c>
      <c r="E48" s="276" t="s">
        <v>846</v>
      </c>
      <c r="F48" s="276" t="s">
        <v>845</v>
      </c>
      <c r="G48" s="276" t="s">
        <v>844</v>
      </c>
      <c r="H48" s="266">
        <v>1</v>
      </c>
      <c r="I48" s="266">
        <v>1</v>
      </c>
      <c r="J48" s="265">
        <v>42276</v>
      </c>
      <c r="K48" s="265">
        <v>42550</v>
      </c>
      <c r="L48" s="271">
        <f t="shared" si="0"/>
        <v>39.142857142857146</v>
      </c>
      <c r="M48" s="270">
        <v>1</v>
      </c>
      <c r="N48" s="262">
        <f t="shared" si="1"/>
        <v>1</v>
      </c>
      <c r="O48" s="269">
        <f t="shared" si="2"/>
        <v>39.142857142857146</v>
      </c>
      <c r="P48" s="269">
        <f t="shared" si="3"/>
        <v>39.142857142857146</v>
      </c>
      <c r="Q48" s="269">
        <f t="shared" si="4"/>
        <v>39.142857142857146</v>
      </c>
      <c r="R48" s="72" t="s">
        <v>808</v>
      </c>
      <c r="S48" s="260"/>
      <c r="T48" s="259" t="s">
        <v>843</v>
      </c>
    </row>
    <row r="49" spans="1:20" ht="94.5" customHeight="1" x14ac:dyDescent="0.2">
      <c r="A49" s="1742"/>
      <c r="B49" s="1742" t="s">
        <v>842</v>
      </c>
      <c r="C49" s="1742"/>
      <c r="D49" s="267" t="s">
        <v>811</v>
      </c>
      <c r="E49" s="267" t="s">
        <v>810</v>
      </c>
      <c r="F49" s="267" t="s">
        <v>804</v>
      </c>
      <c r="G49" s="267" t="s">
        <v>841</v>
      </c>
      <c r="H49" s="266">
        <v>1</v>
      </c>
      <c r="I49" s="266">
        <v>100</v>
      </c>
      <c r="J49" s="265">
        <v>42276</v>
      </c>
      <c r="K49" s="265">
        <v>42550</v>
      </c>
      <c r="L49" s="271">
        <f t="shared" si="0"/>
        <v>39.142857142857146</v>
      </c>
      <c r="M49" s="270">
        <v>0.8</v>
      </c>
      <c r="N49" s="262">
        <f t="shared" si="1"/>
        <v>0.8</v>
      </c>
      <c r="O49" s="269">
        <f t="shared" si="2"/>
        <v>31.314285714285717</v>
      </c>
      <c r="P49" s="269">
        <f t="shared" si="3"/>
        <v>31.314285714285717</v>
      </c>
      <c r="Q49" s="269">
        <f t="shared" si="4"/>
        <v>39.142857142857146</v>
      </c>
      <c r="R49" s="72" t="s">
        <v>808</v>
      </c>
      <c r="S49" s="260"/>
      <c r="T49" s="259" t="s">
        <v>840</v>
      </c>
    </row>
    <row r="50" spans="1:20" ht="99" customHeight="1" x14ac:dyDescent="0.2">
      <c r="A50" s="268">
        <v>35</v>
      </c>
      <c r="B50" s="1742" t="s">
        <v>839</v>
      </c>
      <c r="C50" s="1742"/>
      <c r="D50" s="276" t="s">
        <v>811</v>
      </c>
      <c r="E50" s="276" t="s">
        <v>838</v>
      </c>
      <c r="F50" s="276" t="s">
        <v>837</v>
      </c>
      <c r="G50" s="276" t="s">
        <v>836</v>
      </c>
      <c r="H50" s="266">
        <v>1</v>
      </c>
      <c r="I50" s="266">
        <v>100</v>
      </c>
      <c r="J50" s="265">
        <v>42276</v>
      </c>
      <c r="K50" s="265">
        <v>42550</v>
      </c>
      <c r="L50" s="271">
        <f t="shared" si="0"/>
        <v>39.142857142857146</v>
      </c>
      <c r="M50" s="270">
        <v>1</v>
      </c>
      <c r="N50" s="262">
        <f t="shared" si="1"/>
        <v>1</v>
      </c>
      <c r="O50" s="269">
        <f t="shared" si="2"/>
        <v>39.142857142857146</v>
      </c>
      <c r="P50" s="269">
        <f t="shared" si="3"/>
        <v>39.142857142857146</v>
      </c>
      <c r="Q50" s="269">
        <f t="shared" si="4"/>
        <v>39.142857142857146</v>
      </c>
      <c r="R50" s="72" t="s">
        <v>808</v>
      </c>
      <c r="S50" s="260"/>
      <c r="T50" s="259" t="s">
        <v>835</v>
      </c>
    </row>
    <row r="51" spans="1:20" ht="127.5" customHeight="1" x14ac:dyDescent="0.2">
      <c r="A51" s="268"/>
      <c r="B51" s="1742" t="s">
        <v>834</v>
      </c>
      <c r="C51" s="1742"/>
      <c r="D51" s="276" t="s">
        <v>833</v>
      </c>
      <c r="E51" s="276" t="s">
        <v>832</v>
      </c>
      <c r="F51" s="276" t="s">
        <v>831</v>
      </c>
      <c r="G51" s="276" t="s">
        <v>830</v>
      </c>
      <c r="H51" s="266">
        <v>1</v>
      </c>
      <c r="I51" s="266">
        <v>100</v>
      </c>
      <c r="J51" s="265">
        <v>42276</v>
      </c>
      <c r="K51" s="265">
        <v>42550</v>
      </c>
      <c r="L51" s="271">
        <f t="shared" si="0"/>
        <v>39.142857142857146</v>
      </c>
      <c r="M51" s="270">
        <v>1</v>
      </c>
      <c r="N51" s="262">
        <f t="shared" si="1"/>
        <v>1</v>
      </c>
      <c r="O51" s="269">
        <f t="shared" si="2"/>
        <v>39.142857142857146</v>
      </c>
      <c r="P51" s="269">
        <f t="shared" si="3"/>
        <v>39.142857142857146</v>
      </c>
      <c r="Q51" s="269">
        <f t="shared" si="4"/>
        <v>39.142857142857146</v>
      </c>
      <c r="R51" s="79"/>
      <c r="S51" s="260"/>
      <c r="T51" s="275" t="s">
        <v>829</v>
      </c>
    </row>
    <row r="52" spans="1:20" ht="163.5" customHeight="1" x14ac:dyDescent="0.2">
      <c r="A52" s="1742">
        <v>37</v>
      </c>
      <c r="B52" s="1747" t="s">
        <v>828</v>
      </c>
      <c r="C52" s="1747"/>
      <c r="D52" s="1747" t="s">
        <v>827</v>
      </c>
      <c r="E52" s="274" t="s">
        <v>826</v>
      </c>
      <c r="F52" s="274" t="s">
        <v>825</v>
      </c>
      <c r="G52" s="274" t="s">
        <v>824</v>
      </c>
      <c r="H52" s="273">
        <v>1</v>
      </c>
      <c r="I52" s="266">
        <v>100</v>
      </c>
      <c r="J52" s="265">
        <v>42276</v>
      </c>
      <c r="K52" s="265">
        <v>42550</v>
      </c>
      <c r="L52" s="271">
        <f t="shared" si="0"/>
        <v>39.142857142857146</v>
      </c>
      <c r="M52" s="270">
        <v>0</v>
      </c>
      <c r="N52" s="262">
        <f t="shared" si="1"/>
        <v>0</v>
      </c>
      <c r="O52" s="269">
        <f t="shared" si="2"/>
        <v>0</v>
      </c>
      <c r="P52" s="269">
        <f t="shared" si="3"/>
        <v>0</v>
      </c>
      <c r="Q52" s="269">
        <f t="shared" si="4"/>
        <v>39.142857142857146</v>
      </c>
      <c r="R52" s="79"/>
      <c r="S52" s="272" t="s">
        <v>808</v>
      </c>
      <c r="T52" s="259" t="s">
        <v>823</v>
      </c>
    </row>
    <row r="53" spans="1:20" ht="144" customHeight="1" x14ac:dyDescent="0.2">
      <c r="A53" s="1742"/>
      <c r="B53" s="1747"/>
      <c r="C53" s="1747"/>
      <c r="D53" s="1747"/>
      <c r="E53" s="267" t="s">
        <v>822</v>
      </c>
      <c r="F53" s="267" t="s">
        <v>821</v>
      </c>
      <c r="G53" s="267" t="s">
        <v>820</v>
      </c>
      <c r="H53" s="266">
        <v>1</v>
      </c>
      <c r="I53" s="266">
        <v>100</v>
      </c>
      <c r="J53" s="265">
        <v>42276</v>
      </c>
      <c r="K53" s="265">
        <v>42550</v>
      </c>
      <c r="L53" s="271">
        <f t="shared" si="0"/>
        <v>39.142857142857146</v>
      </c>
      <c r="M53" s="270">
        <v>0.8</v>
      </c>
      <c r="N53" s="262">
        <f t="shared" si="1"/>
        <v>0.8</v>
      </c>
      <c r="O53" s="269">
        <f t="shared" si="2"/>
        <v>31.314285714285717</v>
      </c>
      <c r="P53" s="269">
        <f t="shared" si="3"/>
        <v>31.314285714285717</v>
      </c>
      <c r="Q53" s="269">
        <f t="shared" si="4"/>
        <v>39.142857142857146</v>
      </c>
      <c r="R53" s="79"/>
      <c r="S53" s="260"/>
      <c r="T53" s="259" t="s">
        <v>819</v>
      </c>
    </row>
    <row r="54" spans="1:20" ht="101.25" customHeight="1" x14ac:dyDescent="0.2">
      <c r="A54" s="1742">
        <v>38</v>
      </c>
      <c r="B54" s="1742" t="s">
        <v>818</v>
      </c>
      <c r="C54" s="1742"/>
      <c r="D54" s="267" t="s">
        <v>817</v>
      </c>
      <c r="E54" s="267" t="s">
        <v>816</v>
      </c>
      <c r="F54" s="267" t="s">
        <v>815</v>
      </c>
      <c r="G54" s="267" t="s">
        <v>814</v>
      </c>
      <c r="H54" s="266">
        <v>1</v>
      </c>
      <c r="I54" s="266">
        <v>100</v>
      </c>
      <c r="J54" s="265">
        <v>42276</v>
      </c>
      <c r="K54" s="265">
        <v>42550</v>
      </c>
      <c r="L54" s="271">
        <f t="shared" si="0"/>
        <v>39.142857142857146</v>
      </c>
      <c r="M54" s="270">
        <v>1</v>
      </c>
      <c r="N54" s="262">
        <f t="shared" si="1"/>
        <v>1</v>
      </c>
      <c r="O54" s="269">
        <f t="shared" si="2"/>
        <v>39.142857142857146</v>
      </c>
      <c r="P54" s="269">
        <f t="shared" si="3"/>
        <v>39.142857142857146</v>
      </c>
      <c r="Q54" s="269">
        <f t="shared" si="4"/>
        <v>39.142857142857146</v>
      </c>
      <c r="R54" s="79"/>
      <c r="S54" s="260"/>
      <c r="T54" s="259" t="s">
        <v>813</v>
      </c>
    </row>
    <row r="55" spans="1:20" ht="108.75" customHeight="1" x14ac:dyDescent="0.2">
      <c r="A55" s="1742"/>
      <c r="B55" s="1742" t="s">
        <v>812</v>
      </c>
      <c r="C55" s="1742"/>
      <c r="D55" s="267" t="s">
        <v>811</v>
      </c>
      <c r="E55" s="267" t="s">
        <v>810</v>
      </c>
      <c r="F55" s="267" t="s">
        <v>809</v>
      </c>
      <c r="G55" s="267" t="s">
        <v>803</v>
      </c>
      <c r="H55" s="266">
        <v>1</v>
      </c>
      <c r="I55" s="266">
        <v>1</v>
      </c>
      <c r="J55" s="265">
        <v>42276</v>
      </c>
      <c r="K55" s="265">
        <v>42550</v>
      </c>
      <c r="L55" s="271">
        <f t="shared" si="0"/>
        <v>39.142857142857146</v>
      </c>
      <c r="M55" s="270">
        <v>0.6</v>
      </c>
      <c r="N55" s="262">
        <f t="shared" si="1"/>
        <v>0.6</v>
      </c>
      <c r="O55" s="269">
        <f t="shared" si="2"/>
        <v>23.485714285714288</v>
      </c>
      <c r="P55" s="269">
        <f t="shared" si="3"/>
        <v>23.485714285714288</v>
      </c>
      <c r="Q55" s="269">
        <f t="shared" si="4"/>
        <v>39.142857142857146</v>
      </c>
      <c r="R55" s="72" t="s">
        <v>808</v>
      </c>
      <c r="S55" s="260"/>
      <c r="T55" s="259" t="s">
        <v>802</v>
      </c>
    </row>
    <row r="56" spans="1:20" ht="106.5" customHeight="1" thickBot="1" x14ac:dyDescent="0.25">
      <c r="A56" s="268">
        <v>40</v>
      </c>
      <c r="B56" s="1742" t="s">
        <v>807</v>
      </c>
      <c r="C56" s="1742"/>
      <c r="D56" s="267" t="s">
        <v>806</v>
      </c>
      <c r="E56" s="267" t="s">
        <v>805</v>
      </c>
      <c r="F56" s="267" t="s">
        <v>804</v>
      </c>
      <c r="G56" s="267" t="s">
        <v>803</v>
      </c>
      <c r="H56" s="266">
        <v>1</v>
      </c>
      <c r="I56" s="266">
        <v>1</v>
      </c>
      <c r="J56" s="265">
        <v>42276</v>
      </c>
      <c r="K56" s="265">
        <v>42550</v>
      </c>
      <c r="L56" s="264">
        <f t="shared" si="0"/>
        <v>39.142857142857146</v>
      </c>
      <c r="M56" s="263">
        <v>0.6</v>
      </c>
      <c r="N56" s="262">
        <f t="shared" si="1"/>
        <v>0.6</v>
      </c>
      <c r="O56" s="261">
        <f t="shared" si="2"/>
        <v>23.485714285714288</v>
      </c>
      <c r="P56" s="261">
        <f t="shared" si="3"/>
        <v>23.485714285714288</v>
      </c>
      <c r="Q56" s="261">
        <f t="shared" si="4"/>
        <v>39.142857142857146</v>
      </c>
      <c r="R56" s="79"/>
      <c r="S56" s="260"/>
      <c r="T56" s="259" t="s">
        <v>802</v>
      </c>
    </row>
    <row r="57" spans="1:20" ht="13.5" thickBot="1" x14ac:dyDescent="0.25">
      <c r="A57" s="253"/>
      <c r="B57" s="253"/>
      <c r="C57" s="243"/>
      <c r="D57" s="243"/>
      <c r="E57" s="243"/>
      <c r="F57" s="243"/>
      <c r="G57" s="243"/>
      <c r="H57" s="243">
        <f>SUM(H11:H56)</f>
        <v>50</v>
      </c>
      <c r="I57" s="70"/>
      <c r="J57" s="70"/>
      <c r="K57" s="70"/>
      <c r="L57" s="258"/>
      <c r="M57" s="257">
        <f>SUM(M11:M56)</f>
        <v>42.3</v>
      </c>
      <c r="N57" s="256"/>
      <c r="O57" s="255">
        <f>SUM(O11:O56)</f>
        <v>1499.1714285714281</v>
      </c>
      <c r="P57" s="255">
        <f>SUM(P11:P56)</f>
        <v>1499.1714285714281</v>
      </c>
      <c r="Q57" s="254">
        <f>SUM(Q11:Q56)</f>
        <v>1800.5714285714278</v>
      </c>
      <c r="R57" s="52"/>
    </row>
    <row r="58" spans="1:20" x14ac:dyDescent="0.2">
      <c r="A58" s="253"/>
      <c r="B58" s="253"/>
      <c r="C58" s="243"/>
      <c r="D58" s="243"/>
      <c r="E58" s="243"/>
      <c r="F58" s="243"/>
      <c r="G58" s="243"/>
      <c r="H58" s="243"/>
      <c r="I58" s="243"/>
      <c r="J58" s="243"/>
      <c r="K58" s="243"/>
      <c r="L58" s="252"/>
      <c r="M58" s="243"/>
      <c r="N58" s="243"/>
      <c r="O58" s="251"/>
      <c r="P58" s="250"/>
      <c r="Q58" s="249"/>
    </row>
    <row r="59" spans="1:20" x14ac:dyDescent="0.2">
      <c r="A59" s="253"/>
      <c r="B59" s="253"/>
      <c r="C59" s="243"/>
      <c r="D59" s="243"/>
      <c r="E59" s="243"/>
      <c r="F59" s="243"/>
      <c r="G59" s="243"/>
      <c r="H59" s="243"/>
      <c r="I59" s="243"/>
      <c r="J59" s="243"/>
      <c r="K59" s="243"/>
      <c r="L59" s="252"/>
      <c r="M59" s="243"/>
      <c r="N59" s="243"/>
      <c r="O59" s="251"/>
      <c r="P59" s="250"/>
      <c r="Q59" s="249"/>
    </row>
    <row r="60" spans="1:20" x14ac:dyDescent="0.2">
      <c r="A60" s="1748"/>
      <c r="B60" s="1748"/>
      <c r="C60" s="1748"/>
      <c r="D60" s="1748"/>
      <c r="E60" s="246"/>
      <c r="F60" s="1749"/>
      <c r="G60" s="1749"/>
      <c r="H60" s="1749"/>
      <c r="I60" s="1749"/>
      <c r="J60" s="1749"/>
      <c r="K60" s="1749"/>
      <c r="L60" s="1749"/>
      <c r="M60" s="1749"/>
      <c r="N60" s="1749"/>
      <c r="O60" s="1749"/>
      <c r="P60" s="1749"/>
      <c r="Q60" s="1749"/>
      <c r="R60" s="1749"/>
      <c r="S60" s="1749"/>
    </row>
    <row r="61" spans="1:20" ht="15" customHeight="1" thickBot="1" x14ac:dyDescent="0.25">
      <c r="A61" s="1750"/>
      <c r="B61" s="1750"/>
      <c r="C61" s="1750"/>
      <c r="D61" s="1750"/>
      <c r="E61" s="246"/>
      <c r="F61" s="1751"/>
      <c r="G61" s="1751"/>
      <c r="H61" s="1751"/>
      <c r="I61" s="1751"/>
      <c r="J61" s="1751"/>
      <c r="K61" s="1751"/>
      <c r="L61" s="1751"/>
      <c r="M61" s="1751"/>
      <c r="N61" s="1751"/>
      <c r="O61" s="1751"/>
      <c r="P61" s="1751"/>
      <c r="Q61" s="1752"/>
      <c r="R61" s="1752"/>
      <c r="S61" s="1752"/>
    </row>
    <row r="62" spans="1:20" x14ac:dyDescent="0.2">
      <c r="A62" s="1750"/>
      <c r="B62" s="1750"/>
      <c r="C62" s="1682"/>
      <c r="D62" s="1682"/>
      <c r="E62" s="246"/>
      <c r="F62" s="1753"/>
      <c r="G62" s="1753"/>
      <c r="H62" s="1753"/>
      <c r="I62" s="1753"/>
      <c r="J62" s="1753"/>
      <c r="K62" s="1753"/>
      <c r="L62" s="1753"/>
      <c r="M62" s="1753"/>
      <c r="N62" s="1753"/>
      <c r="O62" s="1753"/>
      <c r="P62" s="1754"/>
      <c r="Q62" s="1755" t="s">
        <v>156</v>
      </c>
      <c r="R62" s="1756"/>
      <c r="S62" s="1757"/>
      <c r="T62" s="248">
        <f>+Q57</f>
        <v>1800.5714285714278</v>
      </c>
    </row>
    <row r="63" spans="1:20" x14ac:dyDescent="0.2">
      <c r="A63" s="1750"/>
      <c r="B63" s="1750"/>
      <c r="C63" s="1682"/>
      <c r="D63" s="1682"/>
      <c r="E63" s="246"/>
      <c r="F63" s="1753"/>
      <c r="G63" s="1753"/>
      <c r="H63" s="1753"/>
      <c r="I63" s="1753"/>
      <c r="J63" s="1753"/>
      <c r="K63" s="1753"/>
      <c r="L63" s="1753"/>
      <c r="M63" s="1753"/>
      <c r="N63" s="1753"/>
      <c r="O63" s="1753"/>
      <c r="P63" s="1754"/>
      <c r="Q63" s="1758" t="s">
        <v>155</v>
      </c>
      <c r="R63" s="1759"/>
      <c r="S63" s="1760"/>
      <c r="T63" s="247">
        <f>+H57</f>
        <v>50</v>
      </c>
    </row>
    <row r="64" spans="1:20" x14ac:dyDescent="0.2">
      <c r="A64" s="1750"/>
      <c r="B64" s="1750"/>
      <c r="C64" s="1682"/>
      <c r="D64" s="1682"/>
      <c r="E64" s="246"/>
      <c r="F64" s="1753"/>
      <c r="G64" s="1753"/>
      <c r="H64" s="1753"/>
      <c r="I64" s="1753"/>
      <c r="J64" s="1753"/>
      <c r="K64" s="1753"/>
      <c r="L64" s="1753"/>
      <c r="M64" s="1753"/>
      <c r="N64" s="1753"/>
      <c r="O64" s="1753"/>
      <c r="P64" s="1754"/>
      <c r="Q64" s="1761" t="s">
        <v>154</v>
      </c>
      <c r="R64" s="1762"/>
      <c r="S64" s="1763"/>
      <c r="T64" s="245">
        <f>IF(P57=0,0,+P57/T62)</f>
        <v>0.83260869565217399</v>
      </c>
    </row>
    <row r="65" spans="1:27" ht="13.5" thickBot="1" x14ac:dyDescent="0.25">
      <c r="A65" s="246"/>
      <c r="B65" s="246"/>
      <c r="C65" s="246"/>
      <c r="D65" s="246"/>
      <c r="E65" s="246"/>
      <c r="F65" s="1753"/>
      <c r="G65" s="1753"/>
      <c r="H65" s="1753"/>
      <c r="I65" s="1753"/>
      <c r="J65" s="1753"/>
      <c r="K65" s="1753"/>
      <c r="L65" s="1753"/>
      <c r="M65" s="1753"/>
      <c r="N65" s="1753"/>
      <c r="O65" s="1753"/>
      <c r="P65" s="1754"/>
      <c r="Q65" s="1766" t="s">
        <v>153</v>
      </c>
      <c r="R65" s="1767"/>
      <c r="S65" s="1768"/>
      <c r="T65" s="245">
        <f>IF(M57=0,0,+M57/T63)</f>
        <v>0.84599999999999997</v>
      </c>
    </row>
    <row r="66" spans="1:27" ht="40.5" customHeight="1" x14ac:dyDescent="0.2">
      <c r="A66" s="243"/>
      <c r="B66" s="243"/>
      <c r="C66" s="244"/>
      <c r="D66" s="243"/>
      <c r="E66" s="243"/>
      <c r="F66" s="243"/>
      <c r="G66" s="243"/>
      <c r="H66" s="243"/>
      <c r="I66" s="243"/>
      <c r="J66" s="243"/>
      <c r="K66" s="243"/>
      <c r="L66" s="243"/>
      <c r="M66" s="243"/>
      <c r="N66" s="243"/>
      <c r="O66" s="243"/>
      <c r="P66" s="243"/>
    </row>
    <row r="67" spans="1:27" x14ac:dyDescent="0.2">
      <c r="A67" s="242"/>
      <c r="B67" s="242"/>
      <c r="C67" s="1769"/>
      <c r="D67" s="1769"/>
      <c r="E67" s="1770"/>
      <c r="F67" s="1770"/>
      <c r="G67" s="240"/>
      <c r="H67" s="240"/>
    </row>
    <row r="68" spans="1:27" x14ac:dyDescent="0.2">
      <c r="A68" s="240"/>
      <c r="B68" s="240"/>
      <c r="C68" s="1771"/>
      <c r="D68" s="1771"/>
      <c r="E68" s="1772"/>
      <c r="F68" s="1773"/>
      <c r="G68" s="240"/>
      <c r="H68" s="240"/>
    </row>
    <row r="69" spans="1:27" ht="12.75" customHeight="1" x14ac:dyDescent="0.2">
      <c r="A69" s="240"/>
      <c r="B69" s="240"/>
      <c r="C69" s="1774" t="s">
        <v>801</v>
      </c>
      <c r="D69" s="1774"/>
      <c r="E69" s="239"/>
      <c r="F69" s="1775" t="s">
        <v>800</v>
      </c>
      <c r="G69" s="1775"/>
      <c r="H69" s="1775"/>
      <c r="I69" s="1775"/>
      <c r="J69" s="1775"/>
      <c r="K69" s="1775"/>
      <c r="L69" s="1775"/>
      <c r="M69" s="1775"/>
    </row>
    <row r="70" spans="1:27" x14ac:dyDescent="0.2">
      <c r="A70" s="241"/>
      <c r="B70" s="240"/>
      <c r="C70" s="240"/>
      <c r="D70" s="240"/>
      <c r="E70" s="240"/>
      <c r="F70" s="240"/>
      <c r="G70" s="240"/>
      <c r="H70" s="240"/>
      <c r="I70" s="1764" t="s">
        <v>104</v>
      </c>
      <c r="J70" s="1765"/>
      <c r="K70" s="1765"/>
      <c r="L70" s="1765"/>
      <c r="M70" s="1765"/>
      <c r="N70" s="1765"/>
      <c r="O70" s="1765"/>
      <c r="P70" s="1765"/>
      <c r="Q70" s="1765"/>
    </row>
    <row r="72" spans="1:27" x14ac:dyDescent="0.2">
      <c r="A72" s="212" t="s">
        <v>799</v>
      </c>
    </row>
    <row r="76" spans="1:27" x14ac:dyDescent="0.2">
      <c r="A76" s="239"/>
      <c r="B76" s="239"/>
      <c r="C76" s="239"/>
      <c r="D76" s="239"/>
      <c r="E76" s="239"/>
      <c r="F76" s="239"/>
      <c r="G76" s="239"/>
      <c r="H76" s="239"/>
      <c r="I76" s="239"/>
      <c r="J76" s="239"/>
      <c r="K76" s="239"/>
      <c r="L76" s="239"/>
      <c r="M76" s="239"/>
      <c r="N76" s="239"/>
      <c r="O76" s="239"/>
      <c r="P76" s="239"/>
    </row>
    <row r="77" spans="1:27" x14ac:dyDescent="0.2">
      <c r="AA77" s="238" t="s">
        <v>798</v>
      </c>
    </row>
  </sheetData>
  <autoFilter ref="N1:N77"/>
  <mergeCells count="115">
    <mergeCell ref="A64:B64"/>
    <mergeCell ref="C64:D64"/>
    <mergeCell ref="F64:P64"/>
    <mergeCell ref="Q64:S64"/>
    <mergeCell ref="I70:Q70"/>
    <mergeCell ref="F65:P65"/>
    <mergeCell ref="Q65:S65"/>
    <mergeCell ref="C67:F67"/>
    <mergeCell ref="C68:F68"/>
    <mergeCell ref="C69:D69"/>
    <mergeCell ref="F69:M69"/>
    <mergeCell ref="A60:D60"/>
    <mergeCell ref="F60:S60"/>
    <mergeCell ref="A61:D61"/>
    <mergeCell ref="F61:S61"/>
    <mergeCell ref="A62:B62"/>
    <mergeCell ref="C62:D62"/>
    <mergeCell ref="F62:P62"/>
    <mergeCell ref="Q62:S62"/>
    <mergeCell ref="A63:B63"/>
    <mergeCell ref="C63:D63"/>
    <mergeCell ref="F63:P63"/>
    <mergeCell ref="Q63:S63"/>
    <mergeCell ref="B50:C50"/>
    <mergeCell ref="B51:C51"/>
    <mergeCell ref="A52:A53"/>
    <mergeCell ref="B52:C53"/>
    <mergeCell ref="D52:D53"/>
    <mergeCell ref="A54:A55"/>
    <mergeCell ref="B54:C54"/>
    <mergeCell ref="B55:C55"/>
    <mergeCell ref="B56:C56"/>
    <mergeCell ref="A44:A45"/>
    <mergeCell ref="B44:C44"/>
    <mergeCell ref="B45:C45"/>
    <mergeCell ref="A46:A47"/>
    <mergeCell ref="B46:C46"/>
    <mergeCell ref="B47:C47"/>
    <mergeCell ref="A48:A49"/>
    <mergeCell ref="B48:C48"/>
    <mergeCell ref="B49:C49"/>
    <mergeCell ref="A36:A40"/>
    <mergeCell ref="B36:C36"/>
    <mergeCell ref="B37:C37"/>
    <mergeCell ref="B38:C38"/>
    <mergeCell ref="B39:C39"/>
    <mergeCell ref="B40:C40"/>
    <mergeCell ref="B41:C41"/>
    <mergeCell ref="B42:C42"/>
    <mergeCell ref="B43:C43"/>
    <mergeCell ref="A30:A31"/>
    <mergeCell ref="B30:C30"/>
    <mergeCell ref="B31:C31"/>
    <mergeCell ref="A32:A33"/>
    <mergeCell ref="B32:C32"/>
    <mergeCell ref="B33:C33"/>
    <mergeCell ref="A34:A35"/>
    <mergeCell ref="B34:C34"/>
    <mergeCell ref="B35:C35"/>
    <mergeCell ref="A24:A25"/>
    <mergeCell ref="B24:C24"/>
    <mergeCell ref="B25:C25"/>
    <mergeCell ref="A26:A27"/>
    <mergeCell ref="B26:C26"/>
    <mergeCell ref="B27:C27"/>
    <mergeCell ref="A28:A29"/>
    <mergeCell ref="B28:C28"/>
    <mergeCell ref="B29:C29"/>
    <mergeCell ref="A17:A18"/>
    <mergeCell ref="B17:C17"/>
    <mergeCell ref="B18:C18"/>
    <mergeCell ref="B19:C19"/>
    <mergeCell ref="A20:A21"/>
    <mergeCell ref="B20:C20"/>
    <mergeCell ref="B21:C21"/>
    <mergeCell ref="A22:A23"/>
    <mergeCell ref="B22:C22"/>
    <mergeCell ref="B23:C23"/>
    <mergeCell ref="A15:A16"/>
    <mergeCell ref="B15:C15"/>
    <mergeCell ref="B16:C16"/>
    <mergeCell ref="Q9:Q10"/>
    <mergeCell ref="R9:S9"/>
    <mergeCell ref="T9:T10"/>
    <mergeCell ref="B11:C11"/>
    <mergeCell ref="D11:D12"/>
    <mergeCell ref="E11:E12"/>
    <mergeCell ref="B12:C12"/>
    <mergeCell ref="A13:A14"/>
    <mergeCell ref="B13:C13"/>
    <mergeCell ref="B14:C14"/>
    <mergeCell ref="A1:B4"/>
    <mergeCell ref="C2:T2"/>
    <mergeCell ref="C3:T3"/>
    <mergeCell ref="A5:D5"/>
    <mergeCell ref="E5:K5"/>
    <mergeCell ref="H9:H10"/>
    <mergeCell ref="A9:A10"/>
    <mergeCell ref="B9:C10"/>
    <mergeCell ref="D9:D10"/>
    <mergeCell ref="E9:E10"/>
    <mergeCell ref="F9:F10"/>
    <mergeCell ref="G9:G10"/>
    <mergeCell ref="K9:K10"/>
    <mergeCell ref="L9:L10"/>
    <mergeCell ref="M9:M10"/>
    <mergeCell ref="N9:N10"/>
    <mergeCell ref="O9:O10"/>
    <mergeCell ref="P9:P10"/>
    <mergeCell ref="L5:T5"/>
    <mergeCell ref="R8:S8"/>
    <mergeCell ref="A6:T7"/>
    <mergeCell ref="A8:B8"/>
    <mergeCell ref="I9:I10"/>
    <mergeCell ref="J9:J10"/>
  </mergeCells>
  <conditionalFormatting sqref="N11:N58">
    <cfRule type="cellIs" dxfId="792" priority="13" operator="between">
      <formula>1</formula>
      <formula>0.9</formula>
    </cfRule>
  </conditionalFormatting>
  <conditionalFormatting sqref="N11:N56">
    <cfRule type="cellIs" dxfId="791" priority="10" operator="between">
      <formula>0.19</formula>
      <formula>0</formula>
    </cfRule>
    <cfRule type="cellIs" dxfId="790" priority="11" operator="between">
      <formula>0.49</formula>
      <formula>0.2</formula>
    </cfRule>
    <cfRule type="cellIs" dxfId="789" priority="12" operator="between">
      <formula>0.89</formula>
      <formula>0.5</formula>
    </cfRule>
  </conditionalFormatting>
  <conditionalFormatting sqref="T64">
    <cfRule type="expression" priority="9" stopIfTrue="1">
      <formula>$N$56</formula>
    </cfRule>
  </conditionalFormatting>
  <conditionalFormatting sqref="T64">
    <cfRule type="cellIs" dxfId="788" priority="8" operator="between">
      <formula>1</formula>
      <formula>0.9</formula>
    </cfRule>
  </conditionalFormatting>
  <conditionalFormatting sqref="T64">
    <cfRule type="cellIs" dxfId="787" priority="5" operator="between">
      <formula>0.19</formula>
      <formula>0</formula>
    </cfRule>
    <cfRule type="cellIs" dxfId="786" priority="6" operator="between">
      <formula>0.49</formula>
      <formula>0.2</formula>
    </cfRule>
    <cfRule type="cellIs" dxfId="785" priority="7" operator="between">
      <formula>0.89</formula>
      <formula>0.5</formula>
    </cfRule>
  </conditionalFormatting>
  <conditionalFormatting sqref="T65">
    <cfRule type="cellIs" dxfId="784" priority="4" operator="between">
      <formula>1</formula>
      <formula>0.9</formula>
    </cfRule>
  </conditionalFormatting>
  <conditionalFormatting sqref="T65">
    <cfRule type="cellIs" dxfId="783" priority="1" operator="between">
      <formula>0.19</formula>
      <formula>0</formula>
    </cfRule>
    <cfRule type="cellIs" dxfId="782" priority="2" operator="between">
      <formula>0.49</formula>
      <formula>0.2</formula>
    </cfRule>
    <cfRule type="cellIs" dxfId="781" priority="3" operator="between">
      <formula>0.89</formula>
      <formula>0.5</formula>
    </cfRule>
  </conditionalFormatting>
  <hyperlinks>
    <hyperlink ref="T51" r:id="rId1" display="www.unicauca.unisalud.edu.co"/>
  </hyperlinks>
  <printOptions horizontalCentered="1" verticalCentered="1"/>
  <pageMargins left="0.39370078740157483" right="0.39370078740157483" top="0.59055118110236227" bottom="0.51181102362204722" header="0" footer="0"/>
  <pageSetup paperSize="121" scale="60" orientation="landscape" horizontalDpi="300" verticalDpi="300" r:id="rId2"/>
  <headerFooter alignWithMargins="0"/>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V39"/>
  <sheetViews>
    <sheetView topLeftCell="S8" zoomScale="110" zoomScaleNormal="110" workbookViewId="0">
      <selection activeCell="T12" sqref="T12"/>
    </sheetView>
  </sheetViews>
  <sheetFormatPr baseColWidth="10" defaultColWidth="11.42578125" defaultRowHeight="12.75" x14ac:dyDescent="0.2"/>
  <cols>
    <col min="1" max="2" width="11.42578125" style="212"/>
    <col min="3" max="3" width="13.85546875" style="212" customWidth="1"/>
    <col min="4" max="4" width="17.85546875" style="212" customWidth="1"/>
    <col min="5" max="5" width="17.7109375" style="212" customWidth="1"/>
    <col min="6" max="6" width="19.140625" style="212" customWidth="1"/>
    <col min="7" max="7" width="12.7109375" style="212" customWidth="1"/>
    <col min="8" max="16" width="11.42578125" style="212"/>
    <col min="17" max="17" width="11.85546875" style="212" customWidth="1"/>
    <col min="18" max="18" width="12.42578125" style="212" customWidth="1"/>
    <col min="19" max="19" width="11.42578125" style="212"/>
    <col min="20" max="20" width="57.140625" style="212" customWidth="1"/>
    <col min="21" max="16384" width="11.42578125" style="212"/>
  </cols>
  <sheetData>
    <row r="1" spans="1:22" ht="15" customHeight="1" x14ac:dyDescent="0.2">
      <c r="A1" s="1840" t="s">
        <v>1259</v>
      </c>
      <c r="B1" s="1841"/>
      <c r="C1" s="1656" t="s">
        <v>2103</v>
      </c>
      <c r="D1" s="1846"/>
      <c r="E1" s="1846"/>
      <c r="F1" s="1846"/>
      <c r="G1" s="1846"/>
      <c r="H1" s="1846"/>
      <c r="I1" s="1846"/>
      <c r="J1" s="1846"/>
      <c r="K1" s="1846"/>
      <c r="L1" s="1846"/>
      <c r="M1" s="1846"/>
      <c r="N1" s="1846"/>
      <c r="O1" s="1846"/>
      <c r="P1" s="1846"/>
      <c r="Q1" s="1846"/>
      <c r="R1" s="1846"/>
      <c r="S1" s="1846"/>
      <c r="T1" s="1847"/>
      <c r="U1" s="240"/>
      <c r="V1" s="240"/>
    </row>
    <row r="2" spans="1:22" ht="15" customHeight="1" x14ac:dyDescent="0.2">
      <c r="A2" s="1842"/>
      <c r="B2" s="1843"/>
      <c r="C2" s="1848"/>
      <c r="D2" s="1846"/>
      <c r="E2" s="1846"/>
      <c r="F2" s="1846"/>
      <c r="G2" s="1846"/>
      <c r="H2" s="1846"/>
      <c r="I2" s="1846"/>
      <c r="J2" s="1846"/>
      <c r="K2" s="1846"/>
      <c r="L2" s="1846"/>
      <c r="M2" s="1846"/>
      <c r="N2" s="1846"/>
      <c r="O2" s="1846"/>
      <c r="P2" s="1846"/>
      <c r="Q2" s="1846"/>
      <c r="R2" s="1846"/>
      <c r="S2" s="1846"/>
      <c r="T2" s="1847"/>
      <c r="U2" s="240"/>
      <c r="V2" s="240"/>
    </row>
    <row r="3" spans="1:22" ht="12" customHeight="1" x14ac:dyDescent="0.2">
      <c r="A3" s="1842"/>
      <c r="B3" s="1843"/>
      <c r="C3" s="1848"/>
      <c r="D3" s="1846"/>
      <c r="E3" s="1846"/>
      <c r="F3" s="1846"/>
      <c r="G3" s="1846"/>
      <c r="H3" s="1846"/>
      <c r="I3" s="1846"/>
      <c r="J3" s="1846"/>
      <c r="K3" s="1846"/>
      <c r="L3" s="1846"/>
      <c r="M3" s="1846"/>
      <c r="N3" s="1846"/>
      <c r="O3" s="1846"/>
      <c r="P3" s="1846"/>
      <c r="Q3" s="1846"/>
      <c r="R3" s="1846"/>
      <c r="S3" s="1846"/>
      <c r="T3" s="1847"/>
      <c r="U3" s="240"/>
      <c r="V3" s="240"/>
    </row>
    <row r="4" spans="1:22" ht="8.25" customHeight="1" x14ac:dyDescent="0.2">
      <c r="A4" s="1844"/>
      <c r="B4" s="1845"/>
      <c r="C4" s="1849"/>
      <c r="D4" s="1850"/>
      <c r="E4" s="1850"/>
      <c r="F4" s="1850"/>
      <c r="G4" s="1850"/>
      <c r="H4" s="1850"/>
      <c r="I4" s="1850"/>
      <c r="J4" s="1850"/>
      <c r="K4" s="1850"/>
      <c r="L4" s="1850"/>
      <c r="M4" s="1850"/>
      <c r="N4" s="1850"/>
      <c r="O4" s="1850"/>
      <c r="P4" s="1850"/>
      <c r="Q4" s="1850"/>
      <c r="R4" s="1850"/>
      <c r="S4" s="1850"/>
      <c r="T4" s="1851"/>
      <c r="U4" s="305"/>
      <c r="V4" s="305"/>
    </row>
    <row r="5" spans="1:22" ht="15.75" x14ac:dyDescent="0.2">
      <c r="A5" s="1852" t="s">
        <v>1012</v>
      </c>
      <c r="B5" s="1853"/>
      <c r="C5" s="1853"/>
      <c r="D5" s="1854"/>
      <c r="E5" s="1855" t="s">
        <v>1065</v>
      </c>
      <c r="F5" s="1856"/>
      <c r="G5" s="1856"/>
      <c r="H5" s="1856"/>
      <c r="I5" s="1856"/>
      <c r="J5" s="1856"/>
      <c r="K5" s="1857"/>
      <c r="L5" s="1855" t="s">
        <v>1064</v>
      </c>
      <c r="M5" s="1856"/>
      <c r="N5" s="1856"/>
      <c r="O5" s="1856"/>
      <c r="P5" s="1856"/>
      <c r="Q5" s="1856"/>
      <c r="R5" s="1856"/>
      <c r="S5" s="1856"/>
      <c r="T5" s="1857"/>
      <c r="U5" s="305"/>
      <c r="V5" s="305"/>
    </row>
    <row r="6" spans="1:22" ht="15.75" x14ac:dyDescent="0.2">
      <c r="A6" s="1838" t="s">
        <v>110</v>
      </c>
      <c r="B6" s="1838"/>
      <c r="C6" s="1838"/>
      <c r="D6" s="1838"/>
      <c r="E6" s="1838"/>
      <c r="F6" s="1838"/>
      <c r="G6" s="1838"/>
      <c r="H6" s="1838"/>
      <c r="I6" s="1838"/>
      <c r="J6" s="1838"/>
      <c r="K6" s="1838"/>
      <c r="L6" s="1838"/>
      <c r="M6" s="1838"/>
      <c r="N6" s="1838"/>
      <c r="O6" s="1838"/>
      <c r="P6" s="1838"/>
      <c r="Q6" s="1838"/>
      <c r="R6" s="1838"/>
      <c r="S6" s="1838"/>
      <c r="T6" s="1838"/>
      <c r="U6" s="305"/>
      <c r="V6" s="305"/>
    </row>
    <row r="7" spans="1:22" ht="13.5" thickBot="1" x14ac:dyDescent="0.25">
      <c r="A7" s="1839"/>
      <c r="B7" s="1839"/>
      <c r="C7" s="1839"/>
      <c r="D7" s="1839"/>
      <c r="E7" s="1839"/>
      <c r="F7" s="1839"/>
      <c r="G7" s="1839"/>
      <c r="H7" s="1839"/>
      <c r="I7" s="1839"/>
      <c r="J7" s="1839"/>
      <c r="K7" s="1839"/>
      <c r="L7" s="1839"/>
      <c r="M7" s="1839"/>
      <c r="N7" s="1839"/>
      <c r="O7" s="1839"/>
      <c r="P7" s="1839"/>
      <c r="Q7" s="1839"/>
      <c r="R7" s="1839"/>
      <c r="S7" s="1839"/>
      <c r="T7" s="1839"/>
      <c r="U7" s="240"/>
      <c r="V7" s="240"/>
    </row>
    <row r="8" spans="1:22" ht="15" x14ac:dyDescent="0.25">
      <c r="A8" s="1831"/>
      <c r="B8" s="1831"/>
      <c r="C8" s="322"/>
      <c r="D8" s="322"/>
      <c r="E8" s="322"/>
      <c r="F8" s="321"/>
      <c r="G8" s="321"/>
      <c r="H8" s="321"/>
      <c r="I8" s="321"/>
      <c r="J8" s="321"/>
      <c r="K8" s="321"/>
      <c r="L8" s="321"/>
      <c r="M8" s="321"/>
      <c r="N8" s="321"/>
      <c r="O8" s="321"/>
      <c r="P8" s="321"/>
      <c r="Q8" s="321"/>
      <c r="R8" s="1832"/>
      <c r="S8" s="1833"/>
      <c r="T8" s="320"/>
      <c r="U8" s="240"/>
      <c r="V8" s="240"/>
    </row>
    <row r="9" spans="1:22" ht="60" customHeight="1" x14ac:dyDescent="0.2">
      <c r="A9" s="1675" t="s">
        <v>0</v>
      </c>
      <c r="B9" s="1834" t="s">
        <v>76</v>
      </c>
      <c r="C9" s="1835"/>
      <c r="D9" s="1602" t="s">
        <v>77</v>
      </c>
      <c r="E9" s="1602" t="s">
        <v>78</v>
      </c>
      <c r="F9" s="1602" t="s">
        <v>80</v>
      </c>
      <c r="G9" s="1602" t="s">
        <v>81</v>
      </c>
      <c r="H9" s="1602" t="s">
        <v>1063</v>
      </c>
      <c r="I9" s="1602" t="s">
        <v>55</v>
      </c>
      <c r="J9" s="1602" t="s">
        <v>83</v>
      </c>
      <c r="K9" s="1602" t="s">
        <v>84</v>
      </c>
      <c r="L9" s="1602" t="s">
        <v>52</v>
      </c>
      <c r="M9" s="1602" t="s">
        <v>86</v>
      </c>
      <c r="N9" s="1602" t="s">
        <v>87</v>
      </c>
      <c r="O9" s="1602" t="s">
        <v>88</v>
      </c>
      <c r="P9" s="1602" t="s">
        <v>89</v>
      </c>
      <c r="Q9" s="1602" t="s">
        <v>90</v>
      </c>
      <c r="R9" s="1607" t="s">
        <v>91</v>
      </c>
      <c r="S9" s="1608"/>
      <c r="T9" s="1823" t="s">
        <v>92</v>
      </c>
      <c r="U9" s="240"/>
      <c r="V9" s="240"/>
    </row>
    <row r="10" spans="1:22" x14ac:dyDescent="0.2">
      <c r="A10" s="1676"/>
      <c r="B10" s="1836"/>
      <c r="C10" s="1837"/>
      <c r="D10" s="1603"/>
      <c r="E10" s="1603"/>
      <c r="F10" s="1603"/>
      <c r="G10" s="1603"/>
      <c r="H10" s="1603"/>
      <c r="I10" s="1603"/>
      <c r="J10" s="1603"/>
      <c r="K10" s="1603"/>
      <c r="L10" s="1603"/>
      <c r="M10" s="1603"/>
      <c r="N10" s="1603"/>
      <c r="O10" s="1603"/>
      <c r="P10" s="1603"/>
      <c r="Q10" s="1603"/>
      <c r="R10" s="1353" t="s">
        <v>93</v>
      </c>
      <c r="S10" s="1353" t="s">
        <v>94</v>
      </c>
      <c r="T10" s="1824"/>
      <c r="U10" s="240"/>
      <c r="V10" s="240"/>
    </row>
    <row r="11" spans="1:22" x14ac:dyDescent="0.2">
      <c r="A11" s="884"/>
      <c r="B11" s="1644"/>
      <c r="C11" s="1645"/>
      <c r="D11" s="884"/>
      <c r="E11" s="884"/>
      <c r="F11" s="884"/>
      <c r="G11" s="884"/>
      <c r="H11" s="884"/>
      <c r="I11" s="884"/>
      <c r="J11" s="884"/>
      <c r="K11" s="884"/>
      <c r="L11" s="884"/>
      <c r="M11" s="884"/>
      <c r="N11" s="884"/>
      <c r="O11" s="884"/>
      <c r="P11" s="884"/>
      <c r="Q11" s="884"/>
      <c r="R11" s="884"/>
      <c r="S11" s="884"/>
      <c r="T11" s="101"/>
      <c r="U11" s="240"/>
      <c r="V11" s="240"/>
    </row>
    <row r="12" spans="1:22" ht="111.95" customHeight="1" x14ac:dyDescent="0.2">
      <c r="A12" s="1355">
        <v>1</v>
      </c>
      <c r="B12" s="1797" t="s">
        <v>1062</v>
      </c>
      <c r="C12" s="1798"/>
      <c r="D12" s="1675" t="s">
        <v>1061</v>
      </c>
      <c r="E12" s="1355" t="s">
        <v>1060</v>
      </c>
      <c r="F12" s="1355" t="s">
        <v>1059</v>
      </c>
      <c r="G12" s="1355" t="s">
        <v>1058</v>
      </c>
      <c r="H12" s="1355">
        <v>1</v>
      </c>
      <c r="I12" s="1355">
        <v>1</v>
      </c>
      <c r="J12" s="316">
        <v>42461</v>
      </c>
      <c r="K12" s="316">
        <v>42734</v>
      </c>
      <c r="L12" s="271">
        <f>(+K12-J12)/7</f>
        <v>39</v>
      </c>
      <c r="M12" s="224">
        <v>0.9</v>
      </c>
      <c r="N12" s="262">
        <f>IF(M12/I12&gt;1,1,+M12/I12)</f>
        <v>0.9</v>
      </c>
      <c r="O12" s="315">
        <f>+L12*N12</f>
        <v>35.1</v>
      </c>
      <c r="P12" s="315">
        <f>IF(K12&lt;=$R$10,O12,0)</f>
        <v>35.1</v>
      </c>
      <c r="Q12" s="315">
        <f>IF($R$10&gt;=K12,L12,0)</f>
        <v>39</v>
      </c>
      <c r="R12" s="1356"/>
      <c r="S12" s="1356"/>
      <c r="T12" s="296" t="s">
        <v>2979</v>
      </c>
      <c r="U12" s="240"/>
      <c r="V12" s="240"/>
    </row>
    <row r="13" spans="1:22" ht="141.75" customHeight="1" x14ac:dyDescent="0.2">
      <c r="A13" s="1355">
        <v>2</v>
      </c>
      <c r="B13" s="1825" t="s">
        <v>1057</v>
      </c>
      <c r="C13" s="1826"/>
      <c r="D13" s="1816"/>
      <c r="E13" s="1675" t="s">
        <v>1056</v>
      </c>
      <c r="F13" s="1355" t="s">
        <v>1055</v>
      </c>
      <c r="G13" s="1355" t="s">
        <v>1054</v>
      </c>
      <c r="H13" s="1355">
        <v>1</v>
      </c>
      <c r="I13" s="1355">
        <v>1</v>
      </c>
      <c r="J13" s="316">
        <v>42461</v>
      </c>
      <c r="K13" s="316">
        <v>42734</v>
      </c>
      <c r="L13" s="271">
        <f>(+K13-J13)/7</f>
        <v>39</v>
      </c>
      <c r="M13" s="224">
        <v>0.8</v>
      </c>
      <c r="N13" s="262">
        <f>IF(M13/I13&gt;1,1,+M13/I13)</f>
        <v>0.8</v>
      </c>
      <c r="O13" s="315">
        <f>+L13*N13</f>
        <v>31.200000000000003</v>
      </c>
      <c r="P13" s="315">
        <f>IF(K13&lt;=$R$10,O13,0)</f>
        <v>31.200000000000003</v>
      </c>
      <c r="Q13" s="315">
        <f>IF($R$10&gt;=K13,L13,0)</f>
        <v>39</v>
      </c>
      <c r="R13" s="1356"/>
      <c r="S13" s="1356"/>
      <c r="T13" s="226" t="s">
        <v>2980</v>
      </c>
      <c r="U13" s="318"/>
      <c r="V13" s="240"/>
    </row>
    <row r="14" spans="1:22" ht="64.5" customHeight="1" x14ac:dyDescent="0.2">
      <c r="A14" s="319">
        <v>3</v>
      </c>
      <c r="B14" s="1827" t="s">
        <v>1053</v>
      </c>
      <c r="C14" s="1828"/>
      <c r="D14" s="1816"/>
      <c r="E14" s="1816"/>
      <c r="F14" s="606"/>
      <c r="G14" s="607"/>
      <c r="H14" s="607"/>
      <c r="I14" s="607"/>
      <c r="J14" s="607"/>
      <c r="K14" s="607"/>
      <c r="L14" s="607"/>
      <c r="M14" s="607"/>
      <c r="N14" s="607"/>
      <c r="O14" s="607"/>
      <c r="P14" s="607"/>
      <c r="Q14" s="607"/>
      <c r="R14" s="607"/>
      <c r="S14" s="607"/>
      <c r="T14" s="608"/>
      <c r="U14" s="318"/>
      <c r="V14" s="240"/>
    </row>
    <row r="15" spans="1:22" ht="77.25" customHeight="1" x14ac:dyDescent="0.2">
      <c r="A15" s="1354" t="s">
        <v>1052</v>
      </c>
      <c r="B15" s="1814" t="s">
        <v>1051</v>
      </c>
      <c r="C15" s="1815"/>
      <c r="D15" s="1816"/>
      <c r="E15" s="1816"/>
      <c r="F15" s="1354" t="s">
        <v>1050</v>
      </c>
      <c r="G15" s="1355" t="s">
        <v>1049</v>
      </c>
      <c r="H15" s="1355">
        <v>1</v>
      </c>
      <c r="I15" s="1355">
        <v>1</v>
      </c>
      <c r="J15" s="316">
        <v>42461</v>
      </c>
      <c r="K15" s="316">
        <v>42734</v>
      </c>
      <c r="L15" s="271">
        <f>(+K15-J15)/7</f>
        <v>39</v>
      </c>
      <c r="M15" s="224">
        <v>0.8</v>
      </c>
      <c r="N15" s="262">
        <f>IF(M15/I15&gt;1,1,+M15/I15)</f>
        <v>0.8</v>
      </c>
      <c r="O15" s="315">
        <f>+L15*N15</f>
        <v>31.200000000000003</v>
      </c>
      <c r="P15" s="315">
        <f>IF(K15&lt;=$R$10,O15,0)</f>
        <v>31.200000000000003</v>
      </c>
      <c r="Q15" s="315">
        <f>IF($R$10&gt;=K15,L15,0)</f>
        <v>39</v>
      </c>
      <c r="R15" s="1356"/>
      <c r="S15" s="1356"/>
      <c r="T15" s="223" t="s">
        <v>1943</v>
      </c>
      <c r="U15" s="295"/>
      <c r="V15" s="295"/>
    </row>
    <row r="16" spans="1:22" ht="48.6" customHeight="1" x14ac:dyDescent="0.2">
      <c r="A16" s="1354" t="s">
        <v>1048</v>
      </c>
      <c r="B16" s="1814" t="s">
        <v>1047</v>
      </c>
      <c r="C16" s="1815"/>
      <c r="D16" s="1816"/>
      <c r="E16" s="1816"/>
      <c r="F16" s="1675" t="s">
        <v>1046</v>
      </c>
      <c r="G16" s="1675" t="s">
        <v>1045</v>
      </c>
      <c r="H16" s="1675">
        <v>2</v>
      </c>
      <c r="I16" s="1675">
        <v>2</v>
      </c>
      <c r="J16" s="1817">
        <v>42461</v>
      </c>
      <c r="K16" s="1817">
        <v>42734</v>
      </c>
      <c r="L16" s="1820">
        <f>(+K16-J16)/7</f>
        <v>39</v>
      </c>
      <c r="M16" s="1808">
        <v>1.9</v>
      </c>
      <c r="N16" s="1811">
        <f>IF(M16/I16&gt;1,1,+M16/I16)</f>
        <v>0.95</v>
      </c>
      <c r="O16" s="1799">
        <f>+L16*N16</f>
        <v>37.049999999999997</v>
      </c>
      <c r="P16" s="1799">
        <f>IF(K16&lt;=$R$10,O16,0)</f>
        <v>37.049999999999997</v>
      </c>
      <c r="Q16" s="1799">
        <f>IF($R$10&gt;=K16,L16,0)</f>
        <v>39</v>
      </c>
      <c r="R16" s="1802"/>
      <c r="S16" s="1802"/>
      <c r="T16" s="1805" t="s">
        <v>1944</v>
      </c>
    </row>
    <row r="17" spans="1:20" ht="44.25" customHeight="1" x14ac:dyDescent="0.2">
      <c r="A17" s="1354" t="s">
        <v>1044</v>
      </c>
      <c r="B17" s="1814" t="s">
        <v>1043</v>
      </c>
      <c r="C17" s="1815"/>
      <c r="D17" s="1816"/>
      <c r="E17" s="1816"/>
      <c r="F17" s="1816"/>
      <c r="G17" s="1816"/>
      <c r="H17" s="1816"/>
      <c r="I17" s="1816"/>
      <c r="J17" s="1818"/>
      <c r="K17" s="1818"/>
      <c r="L17" s="1821"/>
      <c r="M17" s="1809"/>
      <c r="N17" s="1812"/>
      <c r="O17" s="1800"/>
      <c r="P17" s="1800"/>
      <c r="Q17" s="1800"/>
      <c r="R17" s="1803"/>
      <c r="S17" s="1803"/>
      <c r="T17" s="1806"/>
    </row>
    <row r="18" spans="1:20" ht="54" customHeight="1" x14ac:dyDescent="0.2">
      <c r="A18" s="1354" t="s">
        <v>1042</v>
      </c>
      <c r="B18" s="1814" t="s">
        <v>1041</v>
      </c>
      <c r="C18" s="1815"/>
      <c r="D18" s="1816"/>
      <c r="E18" s="1816"/>
      <c r="F18" s="1676"/>
      <c r="G18" s="1676"/>
      <c r="H18" s="1676"/>
      <c r="I18" s="1676"/>
      <c r="J18" s="1819"/>
      <c r="K18" s="1819"/>
      <c r="L18" s="1822"/>
      <c r="M18" s="1810"/>
      <c r="N18" s="1813"/>
      <c r="O18" s="1801"/>
      <c r="P18" s="1801"/>
      <c r="Q18" s="1801"/>
      <c r="R18" s="1804"/>
      <c r="S18" s="1804"/>
      <c r="T18" s="1807"/>
    </row>
    <row r="19" spans="1:20" ht="56.25" x14ac:dyDescent="0.2">
      <c r="A19" s="1354" t="s">
        <v>1040</v>
      </c>
      <c r="B19" s="1814" t="s">
        <v>1039</v>
      </c>
      <c r="C19" s="1815"/>
      <c r="D19" s="1816"/>
      <c r="E19" s="1676"/>
      <c r="F19" s="1355" t="s">
        <v>1038</v>
      </c>
      <c r="G19" s="1355" t="s">
        <v>1037</v>
      </c>
      <c r="H19" s="1355">
        <v>1</v>
      </c>
      <c r="I19" s="100">
        <v>1</v>
      </c>
      <c r="J19" s="316">
        <v>42461</v>
      </c>
      <c r="K19" s="316">
        <v>42734</v>
      </c>
      <c r="L19" s="271">
        <f t="shared" ref="L19:L25" si="0">(+K19-J19)/7</f>
        <v>39</v>
      </c>
      <c r="M19" s="224">
        <v>0.9</v>
      </c>
      <c r="N19" s="262">
        <f t="shared" ref="N19:N25" si="1">IF(M19/I19&gt;1,1,+M19/I19)</f>
        <v>0.9</v>
      </c>
      <c r="O19" s="315">
        <f t="shared" ref="O19:O26" si="2">+L19*N19</f>
        <v>35.1</v>
      </c>
      <c r="P19" s="315">
        <f t="shared" ref="P19:P25" si="3">IF(K19&lt;=$R$10,O19,0)</f>
        <v>35.1</v>
      </c>
      <c r="Q19" s="315">
        <f t="shared" ref="Q19:Q26" si="4">IF($R$10&gt;=K19,L19,0)</f>
        <v>39</v>
      </c>
      <c r="R19" s="1356"/>
      <c r="S19" s="1356"/>
      <c r="T19" s="259" t="s">
        <v>1945</v>
      </c>
    </row>
    <row r="20" spans="1:20" ht="128.25" customHeight="1" x14ac:dyDescent="0.2">
      <c r="A20" s="1354">
        <v>4</v>
      </c>
      <c r="B20" s="1797" t="s">
        <v>1036</v>
      </c>
      <c r="C20" s="1798"/>
      <c r="D20" s="1816"/>
      <c r="E20" s="1355" t="s">
        <v>1035</v>
      </c>
      <c r="F20" s="1357" t="s">
        <v>1034</v>
      </c>
      <c r="G20" s="1357" t="s">
        <v>1033</v>
      </c>
      <c r="H20" s="1357">
        <v>1</v>
      </c>
      <c r="I20" s="1357">
        <v>1</v>
      </c>
      <c r="J20" s="316">
        <v>42461</v>
      </c>
      <c r="K20" s="316">
        <v>42734</v>
      </c>
      <c r="L20" s="271">
        <f t="shared" si="0"/>
        <v>39</v>
      </c>
      <c r="M20" s="224">
        <v>0.8</v>
      </c>
      <c r="N20" s="262">
        <f t="shared" si="1"/>
        <v>0.8</v>
      </c>
      <c r="O20" s="315">
        <f t="shared" si="2"/>
        <v>31.200000000000003</v>
      </c>
      <c r="P20" s="315">
        <f t="shared" si="3"/>
        <v>31.200000000000003</v>
      </c>
      <c r="Q20" s="315">
        <f t="shared" si="4"/>
        <v>39</v>
      </c>
      <c r="R20" s="1356"/>
      <c r="S20" s="1356"/>
      <c r="T20" s="259" t="s">
        <v>2981</v>
      </c>
    </row>
    <row r="21" spans="1:20" ht="135" customHeight="1" x14ac:dyDescent="0.2">
      <c r="A21" s="1355">
        <v>5</v>
      </c>
      <c r="B21" s="1797" t="s">
        <v>1032</v>
      </c>
      <c r="C21" s="1798"/>
      <c r="D21" s="1816"/>
      <c r="E21" s="1355" t="s">
        <v>1031</v>
      </c>
      <c r="F21" s="1357" t="s">
        <v>1030</v>
      </c>
      <c r="G21" s="1357" t="s">
        <v>1029</v>
      </c>
      <c r="H21" s="1357">
        <v>1</v>
      </c>
      <c r="I21" s="1357">
        <v>1</v>
      </c>
      <c r="J21" s="316">
        <v>42461</v>
      </c>
      <c r="K21" s="316">
        <v>42734</v>
      </c>
      <c r="L21" s="271">
        <f t="shared" si="0"/>
        <v>39</v>
      </c>
      <c r="M21" s="224">
        <v>0.8</v>
      </c>
      <c r="N21" s="262">
        <f t="shared" si="1"/>
        <v>0.8</v>
      </c>
      <c r="O21" s="315">
        <f t="shared" si="2"/>
        <v>31.200000000000003</v>
      </c>
      <c r="P21" s="315">
        <f t="shared" si="3"/>
        <v>31.200000000000003</v>
      </c>
      <c r="Q21" s="315">
        <f t="shared" si="4"/>
        <v>39</v>
      </c>
      <c r="R21" s="1356"/>
      <c r="S21" s="1356"/>
      <c r="T21" s="259" t="s">
        <v>2982</v>
      </c>
    </row>
    <row r="22" spans="1:20" ht="103.5" customHeight="1" x14ac:dyDescent="0.2">
      <c r="A22" s="1355">
        <v>5</v>
      </c>
      <c r="B22" s="1797" t="s">
        <v>1028</v>
      </c>
      <c r="C22" s="1798"/>
      <c r="D22" s="1816"/>
      <c r="E22" s="87" t="s">
        <v>1027</v>
      </c>
      <c r="F22" s="1355" t="s">
        <v>1026</v>
      </c>
      <c r="G22" s="1357" t="s">
        <v>1025</v>
      </c>
      <c r="H22" s="1357">
        <v>1</v>
      </c>
      <c r="I22" s="1357">
        <v>1</v>
      </c>
      <c r="J22" s="316">
        <v>42461</v>
      </c>
      <c r="K22" s="316">
        <v>42734</v>
      </c>
      <c r="L22" s="271">
        <f t="shared" si="0"/>
        <v>39</v>
      </c>
      <c r="M22" s="224">
        <v>0.9</v>
      </c>
      <c r="N22" s="262">
        <f t="shared" si="1"/>
        <v>0.9</v>
      </c>
      <c r="O22" s="315">
        <f t="shared" si="2"/>
        <v>35.1</v>
      </c>
      <c r="P22" s="315">
        <f t="shared" si="3"/>
        <v>35.1</v>
      </c>
      <c r="Q22" s="315">
        <f t="shared" si="4"/>
        <v>39</v>
      </c>
      <c r="R22" s="1356"/>
      <c r="S22" s="1356"/>
      <c r="T22" s="259" t="s">
        <v>1946</v>
      </c>
    </row>
    <row r="23" spans="1:20" ht="113.25" customHeight="1" x14ac:dyDescent="0.2">
      <c r="A23" s="1355">
        <v>6</v>
      </c>
      <c r="B23" s="1797" t="s">
        <v>1024</v>
      </c>
      <c r="C23" s="1798"/>
      <c r="D23" s="1816"/>
      <c r="E23" s="1355" t="s">
        <v>1023</v>
      </c>
      <c r="F23" s="1357" t="s">
        <v>1022</v>
      </c>
      <c r="G23" s="1357" t="s">
        <v>1021</v>
      </c>
      <c r="H23" s="1357">
        <v>1</v>
      </c>
      <c r="I23" s="317">
        <v>1</v>
      </c>
      <c r="J23" s="316">
        <v>42461</v>
      </c>
      <c r="K23" s="316">
        <v>42734</v>
      </c>
      <c r="L23" s="271">
        <f t="shared" si="0"/>
        <v>39</v>
      </c>
      <c r="M23" s="224">
        <v>0.9</v>
      </c>
      <c r="N23" s="262">
        <f t="shared" si="1"/>
        <v>0.9</v>
      </c>
      <c r="O23" s="315">
        <f t="shared" si="2"/>
        <v>35.1</v>
      </c>
      <c r="P23" s="315">
        <f t="shared" si="3"/>
        <v>35.1</v>
      </c>
      <c r="Q23" s="315">
        <f t="shared" si="4"/>
        <v>39</v>
      </c>
      <c r="R23" s="1356"/>
      <c r="S23" s="1356"/>
      <c r="T23" s="618" t="s">
        <v>1947</v>
      </c>
    </row>
    <row r="24" spans="1:20" ht="55.5" customHeight="1" x14ac:dyDescent="0.2">
      <c r="A24" s="1355">
        <v>7</v>
      </c>
      <c r="B24" s="1797" t="s">
        <v>1020</v>
      </c>
      <c r="C24" s="1798"/>
      <c r="D24" s="1816"/>
      <c r="E24" s="1829" t="s">
        <v>1019</v>
      </c>
      <c r="F24" s="1357" t="s">
        <v>1018</v>
      </c>
      <c r="G24" s="1357" t="s">
        <v>1017</v>
      </c>
      <c r="H24" s="1357">
        <v>1</v>
      </c>
      <c r="I24" s="317">
        <v>1</v>
      </c>
      <c r="J24" s="316">
        <v>42583</v>
      </c>
      <c r="K24" s="316">
        <v>42734</v>
      </c>
      <c r="L24" s="271">
        <f t="shared" si="0"/>
        <v>21.571428571428573</v>
      </c>
      <c r="M24" s="224">
        <v>0.9</v>
      </c>
      <c r="N24" s="262">
        <f t="shared" si="1"/>
        <v>0.9</v>
      </c>
      <c r="O24" s="315">
        <f t="shared" si="2"/>
        <v>19.414285714285715</v>
      </c>
      <c r="P24" s="315">
        <f t="shared" si="3"/>
        <v>19.414285714285715</v>
      </c>
      <c r="Q24" s="315">
        <f t="shared" si="4"/>
        <v>21.571428571428573</v>
      </c>
      <c r="R24" s="1356"/>
      <c r="S24" s="1356"/>
      <c r="T24" s="259" t="s">
        <v>1727</v>
      </c>
    </row>
    <row r="25" spans="1:20" ht="42.75" customHeight="1" x14ac:dyDescent="0.2">
      <c r="A25" s="1355">
        <v>8</v>
      </c>
      <c r="B25" s="1797" t="s">
        <v>1016</v>
      </c>
      <c r="C25" s="1798"/>
      <c r="D25" s="1676"/>
      <c r="E25" s="1830"/>
      <c r="F25" s="1357" t="s">
        <v>1015</v>
      </c>
      <c r="G25" s="1357" t="s">
        <v>1014</v>
      </c>
      <c r="H25" s="1357">
        <v>1</v>
      </c>
      <c r="I25" s="317">
        <v>1</v>
      </c>
      <c r="J25" s="316">
        <v>42583</v>
      </c>
      <c r="K25" s="316">
        <v>42734</v>
      </c>
      <c r="L25" s="271">
        <f t="shared" si="0"/>
        <v>21.571428571428573</v>
      </c>
      <c r="M25" s="224">
        <v>1</v>
      </c>
      <c r="N25" s="262">
        <f t="shared" si="1"/>
        <v>1</v>
      </c>
      <c r="O25" s="315">
        <f t="shared" si="2"/>
        <v>21.571428571428573</v>
      </c>
      <c r="P25" s="315">
        <f t="shared" si="3"/>
        <v>21.571428571428573</v>
      </c>
      <c r="Q25" s="315">
        <f t="shared" si="4"/>
        <v>21.571428571428573</v>
      </c>
      <c r="R25" s="1356"/>
      <c r="S25" s="1356"/>
      <c r="T25" s="259" t="s">
        <v>1948</v>
      </c>
    </row>
    <row r="26" spans="1:20" x14ac:dyDescent="0.2">
      <c r="A26" s="253"/>
      <c r="B26" s="253"/>
      <c r="C26" s="243"/>
      <c r="D26" s="243"/>
      <c r="E26" s="243"/>
      <c r="F26" s="243"/>
      <c r="G26" s="243"/>
      <c r="H26" s="243">
        <f>SUM(H12:H25)</f>
        <v>12</v>
      </c>
      <c r="I26" s="243"/>
      <c r="J26" s="243"/>
      <c r="K26" s="243"/>
      <c r="L26" s="314">
        <f>SUM(L12:L25)</f>
        <v>394.14285714285711</v>
      </c>
      <c r="M26" s="609">
        <f>SUM(M12:M25)</f>
        <v>10.600000000000001</v>
      </c>
      <c r="N26" s="750">
        <f>IF(M26=0,0,+M26/H26)</f>
        <v>0.88333333333333341</v>
      </c>
      <c r="O26" s="313">
        <f t="shared" si="2"/>
        <v>348.15952380952382</v>
      </c>
      <c r="P26" s="313">
        <f>SUM(P12:P25)</f>
        <v>343.23571428571432</v>
      </c>
      <c r="Q26" s="313">
        <f t="shared" si="4"/>
        <v>394.14285714285711</v>
      </c>
    </row>
    <row r="27" spans="1:20" x14ac:dyDescent="0.2">
      <c r="A27" s="253"/>
      <c r="B27" s="253"/>
      <c r="C27" s="243"/>
      <c r="D27" s="243"/>
      <c r="E27" s="243"/>
      <c r="F27" s="243"/>
      <c r="G27" s="243"/>
      <c r="H27" s="243"/>
      <c r="I27" s="243"/>
      <c r="J27" s="243"/>
      <c r="K27" s="243"/>
      <c r="L27" s="252"/>
      <c r="M27" s="243"/>
      <c r="N27" s="243"/>
      <c r="O27" s="251"/>
      <c r="P27" s="250"/>
      <c r="Q27" s="249"/>
    </row>
    <row r="28" spans="1:20" x14ac:dyDescent="0.2">
      <c r="A28" s="253"/>
      <c r="B28" s="253"/>
      <c r="C28" s="243"/>
      <c r="D28" s="243"/>
      <c r="E28" s="243"/>
      <c r="F28" s="243"/>
      <c r="G28" s="243"/>
      <c r="H28" s="243"/>
      <c r="I28" s="243"/>
      <c r="J28" s="243"/>
      <c r="K28" s="243"/>
      <c r="L28" s="252"/>
      <c r="M28" s="243"/>
      <c r="N28" s="243"/>
      <c r="O28" s="251"/>
      <c r="P28" s="250"/>
      <c r="Q28" s="249"/>
    </row>
    <row r="29" spans="1:20" x14ac:dyDescent="0.2">
      <c r="A29" s="1748"/>
      <c r="B29" s="1748"/>
      <c r="C29" s="1748"/>
      <c r="D29" s="1748"/>
      <c r="E29" s="246"/>
      <c r="F29" s="1791"/>
      <c r="G29" s="1792"/>
      <c r="H29" s="1792"/>
      <c r="I29" s="1792"/>
      <c r="J29" s="1792"/>
      <c r="K29" s="1792"/>
      <c r="L29" s="1792"/>
      <c r="M29" s="1792"/>
      <c r="N29" s="1792"/>
      <c r="O29" s="1792"/>
      <c r="P29" s="1792"/>
      <c r="Q29" s="1792"/>
      <c r="R29" s="1792"/>
      <c r="S29" s="1793"/>
    </row>
    <row r="30" spans="1:20" ht="13.5" thickBot="1" x14ac:dyDescent="0.25">
      <c r="A30" s="1750"/>
      <c r="B30" s="1750"/>
      <c r="C30" s="1750"/>
      <c r="D30" s="1750"/>
      <c r="E30" s="246"/>
      <c r="F30" s="1794"/>
      <c r="G30" s="1795"/>
      <c r="H30" s="1795"/>
      <c r="I30" s="1795"/>
      <c r="J30" s="1795"/>
      <c r="K30" s="1795"/>
      <c r="L30" s="1795"/>
      <c r="M30" s="1795"/>
      <c r="N30" s="1795"/>
      <c r="O30" s="1795"/>
      <c r="P30" s="1795"/>
      <c r="Q30" s="1795"/>
      <c r="R30" s="1795"/>
      <c r="S30" s="1796"/>
    </row>
    <row r="31" spans="1:20" x14ac:dyDescent="0.2">
      <c r="A31" s="1750"/>
      <c r="B31" s="1750"/>
      <c r="C31" s="1682"/>
      <c r="D31" s="1682"/>
      <c r="E31" s="246"/>
      <c r="F31" s="1754"/>
      <c r="G31" s="1777"/>
      <c r="H31" s="1777"/>
      <c r="I31" s="1777"/>
      <c r="J31" s="1777"/>
      <c r="K31" s="1777"/>
      <c r="L31" s="1777"/>
      <c r="M31" s="1777"/>
      <c r="N31" s="1777"/>
      <c r="O31" s="1777"/>
      <c r="P31" s="1778"/>
      <c r="Q31" s="1785" t="s">
        <v>156</v>
      </c>
      <c r="R31" s="1786"/>
      <c r="S31" s="1787"/>
      <c r="T31" s="248">
        <f>+Q26</f>
        <v>394.14285714285711</v>
      </c>
    </row>
    <row r="32" spans="1:20" x14ac:dyDescent="0.2">
      <c r="A32" s="1750"/>
      <c r="B32" s="1750"/>
      <c r="C32" s="1682"/>
      <c r="D32" s="1682"/>
      <c r="E32" s="246"/>
      <c r="F32" s="1754"/>
      <c r="G32" s="1777"/>
      <c r="H32" s="1777"/>
      <c r="I32" s="1777"/>
      <c r="J32" s="1777"/>
      <c r="K32" s="1777"/>
      <c r="L32" s="1777"/>
      <c r="M32" s="1777"/>
      <c r="N32" s="1777"/>
      <c r="O32" s="1777"/>
      <c r="P32" s="1778"/>
      <c r="Q32" s="1788" t="s">
        <v>155</v>
      </c>
      <c r="R32" s="1789"/>
      <c r="S32" s="1790"/>
      <c r="T32" s="247">
        <f>+H26</f>
        <v>12</v>
      </c>
    </row>
    <row r="33" spans="1:20" x14ac:dyDescent="0.2">
      <c r="A33" s="1750"/>
      <c r="B33" s="1750"/>
      <c r="C33" s="1682"/>
      <c r="D33" s="1682"/>
      <c r="E33" s="246"/>
      <c r="F33" s="1754"/>
      <c r="G33" s="1777"/>
      <c r="H33" s="1777"/>
      <c r="I33" s="1777"/>
      <c r="J33" s="1777"/>
      <c r="K33" s="1777"/>
      <c r="L33" s="1777"/>
      <c r="M33" s="1777"/>
      <c r="N33" s="1777"/>
      <c r="O33" s="1777"/>
      <c r="P33" s="1778"/>
      <c r="Q33" s="1779" t="s">
        <v>154</v>
      </c>
      <c r="R33" s="1780"/>
      <c r="S33" s="1781"/>
      <c r="T33" s="245">
        <f>IF(P26=0,0,+P26/T31)</f>
        <v>0.87084088437839813</v>
      </c>
    </row>
    <row r="34" spans="1:20" ht="13.5" thickBot="1" x14ac:dyDescent="0.25">
      <c r="A34" s="246"/>
      <c r="B34" s="246"/>
      <c r="C34" s="246"/>
      <c r="D34" s="246"/>
      <c r="E34" s="246"/>
      <c r="F34" s="1754"/>
      <c r="G34" s="1777"/>
      <c r="H34" s="1777"/>
      <c r="I34" s="1777"/>
      <c r="J34" s="1777"/>
      <c r="K34" s="1777"/>
      <c r="L34" s="1777"/>
      <c r="M34" s="1777"/>
      <c r="N34" s="1777"/>
      <c r="O34" s="1777"/>
      <c r="P34" s="1778"/>
      <c r="Q34" s="1782" t="s">
        <v>153</v>
      </c>
      <c r="R34" s="1783"/>
      <c r="S34" s="1784"/>
      <c r="T34" s="245">
        <f>IF(M26=0,0,+M26/T32)</f>
        <v>0.88333333333333341</v>
      </c>
    </row>
    <row r="35" spans="1:20" x14ac:dyDescent="0.2">
      <c r="A35" s="243"/>
      <c r="B35" s="243"/>
      <c r="C35" s="244"/>
      <c r="D35" s="243"/>
      <c r="E35" s="243"/>
      <c r="F35" s="243"/>
      <c r="G35" s="243"/>
      <c r="H35" s="243"/>
      <c r="I35" s="243"/>
      <c r="J35" s="243"/>
      <c r="K35" s="243"/>
      <c r="L35" s="243"/>
      <c r="M35" s="243"/>
      <c r="N35" s="243"/>
      <c r="O35" s="243"/>
      <c r="P35" s="243"/>
    </row>
    <row r="36" spans="1:20" x14ac:dyDescent="0.2">
      <c r="A36" s="242"/>
      <c r="B36" s="242"/>
      <c r="C36" s="1769"/>
      <c r="D36" s="1769"/>
      <c r="E36" s="1769"/>
      <c r="F36" s="1769"/>
      <c r="G36" s="240"/>
      <c r="H36" s="240"/>
    </row>
    <row r="37" spans="1:20" x14ac:dyDescent="0.2">
      <c r="A37" s="240"/>
      <c r="B37" s="240"/>
      <c r="C37" s="1776"/>
      <c r="D37" s="1776"/>
      <c r="E37" s="1776"/>
      <c r="F37" s="1776"/>
      <c r="G37" s="240"/>
      <c r="H37" s="240"/>
    </row>
    <row r="38" spans="1:20" x14ac:dyDescent="0.2">
      <c r="A38" s="240"/>
      <c r="B38" s="240"/>
      <c r="C38" s="1774" t="s">
        <v>801</v>
      </c>
      <c r="D38" s="1774"/>
      <c r="E38" s="239"/>
      <c r="F38" s="1775" t="s">
        <v>800</v>
      </c>
      <c r="G38" s="1775"/>
      <c r="H38" s="1775"/>
      <c r="I38" s="1775"/>
      <c r="J38" s="1775"/>
      <c r="K38" s="1775"/>
      <c r="L38" s="1775"/>
      <c r="M38" s="1775"/>
    </row>
    <row r="39" spans="1:20" x14ac:dyDescent="0.2">
      <c r="A39" s="241"/>
      <c r="B39" s="240"/>
      <c r="C39" s="240"/>
      <c r="D39" s="240"/>
      <c r="E39" s="240"/>
      <c r="F39" s="240"/>
      <c r="G39" s="240"/>
      <c r="H39" s="240"/>
      <c r="I39" s="1764" t="s">
        <v>104</v>
      </c>
      <c r="J39" s="1764"/>
      <c r="K39" s="1764"/>
      <c r="L39" s="1764"/>
      <c r="M39" s="1764"/>
      <c r="N39" s="1764"/>
      <c r="O39" s="1764"/>
      <c r="P39" s="1764"/>
      <c r="Q39" s="1764"/>
    </row>
  </sheetData>
  <autoFilter ref="N1:N39"/>
  <mergeCells count="82">
    <mergeCell ref="A6:T7"/>
    <mergeCell ref="A1:B4"/>
    <mergeCell ref="C1:T4"/>
    <mergeCell ref="A5:D5"/>
    <mergeCell ref="E5:K5"/>
    <mergeCell ref="L5:T5"/>
    <mergeCell ref="A8:B8"/>
    <mergeCell ref="R8:S8"/>
    <mergeCell ref="A9:A10"/>
    <mergeCell ref="B9:C10"/>
    <mergeCell ref="D9:D10"/>
    <mergeCell ref="E9:E10"/>
    <mergeCell ref="F9:F10"/>
    <mergeCell ref="G9:G10"/>
    <mergeCell ref="H9:H10"/>
    <mergeCell ref="I9:I10"/>
    <mergeCell ref="P9:P10"/>
    <mergeCell ref="Q9:Q10"/>
    <mergeCell ref="R9:S9"/>
    <mergeCell ref="B12:C12"/>
    <mergeCell ref="D12:D25"/>
    <mergeCell ref="B13:C13"/>
    <mergeCell ref="E13:E19"/>
    <mergeCell ref="B14:C14"/>
    <mergeCell ref="B19:C19"/>
    <mergeCell ref="B20:C20"/>
    <mergeCell ref="B21:C21"/>
    <mergeCell ref="B22:C22"/>
    <mergeCell ref="B23:C23"/>
    <mergeCell ref="E24:E25"/>
    <mergeCell ref="B25:C25"/>
    <mergeCell ref="T9:T10"/>
    <mergeCell ref="B11:C11"/>
    <mergeCell ref="J9:J10"/>
    <mergeCell ref="K9:K10"/>
    <mergeCell ref="L9:L10"/>
    <mergeCell ref="M9:M10"/>
    <mergeCell ref="N9:N10"/>
    <mergeCell ref="O9:O10"/>
    <mergeCell ref="M16:M18"/>
    <mergeCell ref="N16:N18"/>
    <mergeCell ref="O16:O18"/>
    <mergeCell ref="B15:C15"/>
    <mergeCell ref="B16:C16"/>
    <mergeCell ref="F16:F18"/>
    <mergeCell ref="G16:G18"/>
    <mergeCell ref="H16:H18"/>
    <mergeCell ref="I16:I18"/>
    <mergeCell ref="B17:C17"/>
    <mergeCell ref="B18:C18"/>
    <mergeCell ref="J16:J18"/>
    <mergeCell ref="K16:K18"/>
    <mergeCell ref="L16:L18"/>
    <mergeCell ref="P16:P18"/>
    <mergeCell ref="Q16:Q18"/>
    <mergeCell ref="R16:R18"/>
    <mergeCell ref="S16:S18"/>
    <mergeCell ref="T16:T18"/>
    <mergeCell ref="A29:D29"/>
    <mergeCell ref="F29:S29"/>
    <mergeCell ref="A30:D30"/>
    <mergeCell ref="F30:S30"/>
    <mergeCell ref="B24:C24"/>
    <mergeCell ref="A31:B31"/>
    <mergeCell ref="C31:D31"/>
    <mergeCell ref="F31:P31"/>
    <mergeCell ref="Q31:S31"/>
    <mergeCell ref="A32:B32"/>
    <mergeCell ref="C32:D32"/>
    <mergeCell ref="F32:P32"/>
    <mergeCell ref="Q32:S32"/>
    <mergeCell ref="A33:B33"/>
    <mergeCell ref="C33:D33"/>
    <mergeCell ref="F33:P33"/>
    <mergeCell ref="Q33:S33"/>
    <mergeCell ref="F34:P34"/>
    <mergeCell ref="Q34:S34"/>
    <mergeCell ref="C36:F36"/>
    <mergeCell ref="C37:F37"/>
    <mergeCell ref="C38:D38"/>
    <mergeCell ref="F38:M38"/>
    <mergeCell ref="I39:Q39"/>
  </mergeCells>
  <conditionalFormatting sqref="N15:N16 N19:N25">
    <cfRule type="cellIs" dxfId="780" priority="21" operator="between">
      <formula>1</formula>
      <formula>0.9</formula>
    </cfRule>
  </conditionalFormatting>
  <conditionalFormatting sqref="N15:N16 N19:N25">
    <cfRule type="cellIs" dxfId="779" priority="18" operator="between">
      <formula>0.19</formula>
      <formula>0</formula>
    </cfRule>
    <cfRule type="cellIs" dxfId="778" priority="19" operator="between">
      <formula>0.49</formula>
      <formula>0.2</formula>
    </cfRule>
    <cfRule type="cellIs" dxfId="777" priority="20" operator="between">
      <formula>0.89</formula>
      <formula>0.5</formula>
    </cfRule>
  </conditionalFormatting>
  <conditionalFormatting sqref="N12:N13">
    <cfRule type="cellIs" dxfId="776" priority="17" operator="between">
      <formula>1</formula>
      <formula>0.9</formula>
    </cfRule>
  </conditionalFormatting>
  <conditionalFormatting sqref="N12:N13">
    <cfRule type="cellIs" dxfId="775" priority="14" operator="between">
      <formula>0.19</formula>
      <formula>0</formula>
    </cfRule>
    <cfRule type="cellIs" dxfId="774" priority="15" operator="between">
      <formula>0.49</formula>
      <formula>0.2</formula>
    </cfRule>
    <cfRule type="cellIs" dxfId="773" priority="16" operator="between">
      <formula>0.89</formula>
      <formula>0.5</formula>
    </cfRule>
  </conditionalFormatting>
  <conditionalFormatting sqref="T33">
    <cfRule type="expression" priority="13" stopIfTrue="1">
      <formula>$N$56</formula>
    </cfRule>
  </conditionalFormatting>
  <conditionalFormatting sqref="T33">
    <cfRule type="cellIs" dxfId="772" priority="12" operator="between">
      <formula>1</formula>
      <formula>0.9</formula>
    </cfRule>
  </conditionalFormatting>
  <conditionalFormatting sqref="T33">
    <cfRule type="cellIs" dxfId="771" priority="9" operator="between">
      <formula>0.19</formula>
      <formula>0</formula>
    </cfRule>
    <cfRule type="cellIs" dxfId="770" priority="10" operator="between">
      <formula>0.49</formula>
      <formula>0.2</formula>
    </cfRule>
    <cfRule type="cellIs" dxfId="769" priority="11" operator="between">
      <formula>0.89</formula>
      <formula>0.5</formula>
    </cfRule>
  </conditionalFormatting>
  <conditionalFormatting sqref="T34">
    <cfRule type="cellIs" dxfId="768" priority="8" operator="between">
      <formula>1</formula>
      <formula>0.9</formula>
    </cfRule>
  </conditionalFormatting>
  <conditionalFormatting sqref="T34">
    <cfRule type="cellIs" dxfId="767" priority="5" operator="between">
      <formula>0.19</formula>
      <formula>0</formula>
    </cfRule>
    <cfRule type="cellIs" dxfId="766" priority="6" operator="between">
      <formula>0.49</formula>
      <formula>0.2</formula>
    </cfRule>
    <cfRule type="cellIs" dxfId="765" priority="7" operator="between">
      <formula>0.89</formula>
      <formula>0.5</formula>
    </cfRule>
  </conditionalFormatting>
  <conditionalFormatting sqref="N26">
    <cfRule type="cellIs" dxfId="764" priority="4" operator="between">
      <formula>1</formula>
      <formula>0.9</formula>
    </cfRule>
  </conditionalFormatting>
  <conditionalFormatting sqref="N26">
    <cfRule type="cellIs" dxfId="763" priority="1" operator="between">
      <formula>0.19</formula>
      <formula>0</formula>
    </cfRule>
    <cfRule type="cellIs" dxfId="762" priority="2" operator="between">
      <formula>0.49</formula>
      <formula>0.2</formula>
    </cfRule>
    <cfRule type="cellIs" dxfId="761" priority="3" operator="between">
      <formula>0.89</formula>
      <formula>0.5</formula>
    </cfRule>
  </conditionalFormatting>
  <hyperlinks>
    <hyperlink ref="A1:B4" location="'CONTROL PM'!A1" display="'CONTROL PM'!A1"/>
  </hyperlink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theme="5" tint="-0.249977111117893"/>
  </sheetPr>
  <dimension ref="A1:Y51"/>
  <sheetViews>
    <sheetView zoomScale="80" zoomScaleNormal="80" workbookViewId="0">
      <selection sqref="A1:B4"/>
    </sheetView>
  </sheetViews>
  <sheetFormatPr baseColWidth="10" defaultColWidth="11.42578125" defaultRowHeight="12.75" x14ac:dyDescent="0.2"/>
  <cols>
    <col min="1" max="2" width="11.42578125" style="212"/>
    <col min="3" max="3" width="42.42578125" style="212" customWidth="1"/>
    <col min="4" max="4" width="24.85546875" style="212" customWidth="1"/>
    <col min="5" max="5" width="26.5703125" style="212" customWidth="1"/>
    <col min="6" max="6" width="15.140625" style="212" customWidth="1"/>
    <col min="7" max="7" width="26.28515625" style="212" customWidth="1"/>
    <col min="8" max="8" width="18.85546875" style="212" customWidth="1"/>
    <col min="9" max="9" width="17.85546875" style="212" customWidth="1"/>
    <col min="10" max="14" width="11.42578125" style="212" customWidth="1"/>
    <col min="15" max="15" width="17" style="212" customWidth="1"/>
    <col min="16" max="16" width="17.28515625" style="212" hidden="1" customWidth="1"/>
    <col min="17" max="17" width="16.42578125" style="212" hidden="1" customWidth="1"/>
    <col min="18" max="18" width="11.42578125" style="212" hidden="1" customWidth="1"/>
    <col min="19" max="20" width="13.28515625" style="212" customWidth="1"/>
    <col min="21" max="21" width="73.85546875" style="212" customWidth="1"/>
    <col min="22" max="22" width="36.140625" style="212" customWidth="1"/>
    <col min="23" max="16384" width="11.42578125" style="212"/>
  </cols>
  <sheetData>
    <row r="1" spans="1:21" ht="15" customHeight="1" x14ac:dyDescent="0.2">
      <c r="A1" s="1840" t="s">
        <v>1259</v>
      </c>
      <c r="B1" s="1841"/>
      <c r="C1" s="1886" t="s">
        <v>2104</v>
      </c>
      <c r="D1" s="1887"/>
      <c r="E1" s="1887"/>
      <c r="F1" s="1887"/>
      <c r="G1" s="1887"/>
      <c r="H1" s="1887"/>
      <c r="I1" s="1887"/>
      <c r="J1" s="1887"/>
      <c r="K1" s="1887"/>
      <c r="L1" s="1887"/>
      <c r="M1" s="1887"/>
      <c r="N1" s="1887"/>
      <c r="O1" s="1887"/>
      <c r="P1" s="1887"/>
      <c r="Q1" s="1887"/>
      <c r="R1" s="1887"/>
      <c r="S1" s="1887"/>
      <c r="T1" s="1887"/>
      <c r="U1" s="1888"/>
    </row>
    <row r="2" spans="1:21" ht="15" customHeight="1" x14ac:dyDescent="0.2">
      <c r="A2" s="1842"/>
      <c r="B2" s="1843"/>
      <c r="C2" s="1886"/>
      <c r="D2" s="1887"/>
      <c r="E2" s="1887"/>
      <c r="F2" s="1887"/>
      <c r="G2" s="1887"/>
      <c r="H2" s="1887"/>
      <c r="I2" s="1887"/>
      <c r="J2" s="1887"/>
      <c r="K2" s="1887"/>
      <c r="L2" s="1887"/>
      <c r="M2" s="1887"/>
      <c r="N2" s="1887"/>
      <c r="O2" s="1887"/>
      <c r="P2" s="1887"/>
      <c r="Q2" s="1887"/>
      <c r="R2" s="1887"/>
      <c r="S2" s="1887"/>
      <c r="T2" s="1887"/>
      <c r="U2" s="1888"/>
    </row>
    <row r="3" spans="1:21" ht="15" customHeight="1" x14ac:dyDescent="0.2">
      <c r="A3" s="1842"/>
      <c r="B3" s="1843"/>
      <c r="C3" s="1886"/>
      <c r="D3" s="1887"/>
      <c r="E3" s="1887"/>
      <c r="F3" s="1887"/>
      <c r="G3" s="1887"/>
      <c r="H3" s="1887"/>
      <c r="I3" s="1887"/>
      <c r="J3" s="1887"/>
      <c r="K3" s="1887"/>
      <c r="L3" s="1887"/>
      <c r="M3" s="1887"/>
      <c r="N3" s="1887"/>
      <c r="O3" s="1887"/>
      <c r="P3" s="1887"/>
      <c r="Q3" s="1887"/>
      <c r="R3" s="1887"/>
      <c r="S3" s="1887"/>
      <c r="T3" s="1887"/>
      <c r="U3" s="1888"/>
    </row>
    <row r="4" spans="1:21" ht="15" customHeight="1" x14ac:dyDescent="0.2">
      <c r="A4" s="1844"/>
      <c r="B4" s="1845"/>
      <c r="C4" s="1889"/>
      <c r="D4" s="1890"/>
      <c r="E4" s="1890"/>
      <c r="F4" s="1890"/>
      <c r="G4" s="1890"/>
      <c r="H4" s="1890"/>
      <c r="I4" s="1890"/>
      <c r="J4" s="1890"/>
      <c r="K4" s="1890"/>
      <c r="L4" s="1890"/>
      <c r="M4" s="1890"/>
      <c r="N4" s="1890"/>
      <c r="O4" s="1890"/>
      <c r="P4" s="1890"/>
      <c r="Q4" s="1890"/>
      <c r="R4" s="1890"/>
      <c r="S4" s="1890"/>
      <c r="T4" s="1890"/>
      <c r="U4" s="1891"/>
    </row>
    <row r="5" spans="1:21" x14ac:dyDescent="0.2">
      <c r="A5" s="1852" t="s">
        <v>1012</v>
      </c>
      <c r="B5" s="1853"/>
      <c r="C5" s="1853"/>
      <c r="D5" s="1854"/>
      <c r="E5" s="1855" t="s">
        <v>1065</v>
      </c>
      <c r="F5" s="1856"/>
      <c r="G5" s="1856"/>
      <c r="H5" s="1856"/>
      <c r="I5" s="1856"/>
      <c r="J5" s="1856"/>
      <c r="K5" s="1856"/>
      <c r="L5" s="1857"/>
      <c r="M5" s="1855" t="s">
        <v>1064</v>
      </c>
      <c r="N5" s="1856"/>
      <c r="O5" s="1856"/>
      <c r="P5" s="1856"/>
      <c r="Q5" s="1856"/>
      <c r="R5" s="1856"/>
      <c r="S5" s="1856"/>
      <c r="T5" s="1856"/>
      <c r="U5" s="1857"/>
    </row>
    <row r="6" spans="1:21" x14ac:dyDescent="0.2">
      <c r="A6" s="1838" t="s">
        <v>110</v>
      </c>
      <c r="B6" s="1838"/>
      <c r="C6" s="1838"/>
      <c r="D6" s="1838"/>
      <c r="E6" s="1838"/>
      <c r="F6" s="1838"/>
      <c r="G6" s="1838"/>
      <c r="H6" s="1838"/>
      <c r="I6" s="1838"/>
      <c r="J6" s="1838"/>
      <c r="K6" s="1838"/>
      <c r="L6" s="1838"/>
      <c r="M6" s="1838"/>
      <c r="N6" s="1838"/>
      <c r="O6" s="1838"/>
      <c r="P6" s="1838"/>
      <c r="Q6" s="1838"/>
      <c r="R6" s="1838"/>
      <c r="S6" s="1838"/>
      <c r="T6" s="1838"/>
      <c r="U6" s="1838"/>
    </row>
    <row r="7" spans="1:21" ht="13.5" thickBot="1" x14ac:dyDescent="0.25">
      <c r="A7" s="1839"/>
      <c r="B7" s="1839"/>
      <c r="C7" s="1839"/>
      <c r="D7" s="1839"/>
      <c r="E7" s="1839"/>
      <c r="F7" s="1839"/>
      <c r="G7" s="1839"/>
      <c r="H7" s="1839"/>
      <c r="I7" s="1839"/>
      <c r="J7" s="1839"/>
      <c r="K7" s="1839"/>
      <c r="L7" s="1839"/>
      <c r="M7" s="1839"/>
      <c r="N7" s="1839"/>
      <c r="O7" s="1839"/>
      <c r="P7" s="1839"/>
      <c r="Q7" s="1839"/>
      <c r="R7" s="1839"/>
      <c r="S7" s="1839"/>
      <c r="T7" s="1839"/>
      <c r="U7" s="1839"/>
    </row>
    <row r="8" spans="1:21" ht="15" x14ac:dyDescent="0.25">
      <c r="A8" s="1831"/>
      <c r="B8" s="1831"/>
      <c r="C8" s="322"/>
      <c r="D8" s="322"/>
      <c r="E8" s="322"/>
      <c r="F8" s="322"/>
      <c r="G8" s="321"/>
      <c r="H8" s="321"/>
      <c r="I8" s="321"/>
      <c r="J8" s="321"/>
      <c r="K8" s="321"/>
      <c r="L8" s="321"/>
      <c r="M8" s="321"/>
      <c r="N8" s="321"/>
      <c r="O8" s="321"/>
      <c r="P8" s="321"/>
      <c r="Q8" s="321"/>
      <c r="R8" s="321"/>
      <c r="S8" s="1832"/>
      <c r="T8" s="1833"/>
      <c r="U8" s="320"/>
    </row>
    <row r="9" spans="1:21" x14ac:dyDescent="0.2">
      <c r="A9" s="1675" t="s">
        <v>0</v>
      </c>
      <c r="B9" s="1834" t="s">
        <v>76</v>
      </c>
      <c r="C9" s="1835"/>
      <c r="D9" s="1602" t="s">
        <v>77</v>
      </c>
      <c r="E9" s="1602" t="s">
        <v>78</v>
      </c>
      <c r="F9" s="1602" t="s">
        <v>1711</v>
      </c>
      <c r="G9" s="1602" t="s">
        <v>80</v>
      </c>
      <c r="H9" s="1602" t="s">
        <v>81</v>
      </c>
      <c r="I9" s="1602" t="s">
        <v>1063</v>
      </c>
      <c r="J9" s="1602" t="s">
        <v>55</v>
      </c>
      <c r="K9" s="1602" t="s">
        <v>83</v>
      </c>
      <c r="L9" s="1602" t="s">
        <v>84</v>
      </c>
      <c r="M9" s="1602" t="s">
        <v>52</v>
      </c>
      <c r="N9" s="1602" t="s">
        <v>86</v>
      </c>
      <c r="O9" s="1602" t="s">
        <v>87</v>
      </c>
      <c r="P9" s="1602" t="s">
        <v>88</v>
      </c>
      <c r="Q9" s="1602" t="s">
        <v>89</v>
      </c>
      <c r="R9" s="1602" t="s">
        <v>90</v>
      </c>
      <c r="S9" s="1607" t="s">
        <v>91</v>
      </c>
      <c r="T9" s="1608"/>
      <c r="U9" s="1823" t="s">
        <v>92</v>
      </c>
    </row>
    <row r="10" spans="1:21" ht="45.6" customHeight="1" x14ac:dyDescent="0.2">
      <c r="A10" s="1676"/>
      <c r="B10" s="1836"/>
      <c r="C10" s="1837"/>
      <c r="D10" s="1603"/>
      <c r="E10" s="1603"/>
      <c r="F10" s="1603"/>
      <c r="G10" s="1603"/>
      <c r="H10" s="1603"/>
      <c r="I10" s="1603"/>
      <c r="J10" s="1603"/>
      <c r="K10" s="1603"/>
      <c r="L10" s="1603"/>
      <c r="M10" s="1603"/>
      <c r="N10" s="1603"/>
      <c r="O10" s="1603"/>
      <c r="P10" s="1603"/>
      <c r="Q10" s="1603"/>
      <c r="R10" s="1603"/>
      <c r="S10" s="61" t="s">
        <v>93</v>
      </c>
      <c r="T10" s="61" t="s">
        <v>94</v>
      </c>
      <c r="U10" s="1824"/>
    </row>
    <row r="11" spans="1:21" x14ac:dyDescent="0.2">
      <c r="A11" s="48"/>
      <c r="B11" s="1644"/>
      <c r="C11" s="1645"/>
      <c r="D11" s="48"/>
      <c r="E11" s="48"/>
      <c r="F11" s="646"/>
      <c r="G11" s="48"/>
      <c r="H11" s="48"/>
      <c r="I11" s="48"/>
      <c r="J11" s="48"/>
      <c r="K11" s="48"/>
      <c r="L11" s="48"/>
      <c r="M11" s="48"/>
      <c r="N11" s="48"/>
      <c r="O11" s="48"/>
      <c r="P11" s="48"/>
      <c r="Q11" s="48"/>
      <c r="R11" s="48"/>
      <c r="S11" s="48"/>
      <c r="T11" s="48"/>
      <c r="U11" s="101"/>
    </row>
    <row r="12" spans="1:21" ht="104.45" customHeight="1" x14ac:dyDescent="0.2">
      <c r="A12" s="1875">
        <v>1</v>
      </c>
      <c r="B12" s="1884" t="s">
        <v>1095</v>
      </c>
      <c r="C12" s="1884"/>
      <c r="D12" s="1885" t="s">
        <v>1094</v>
      </c>
      <c r="E12" s="1885" t="s">
        <v>1093</v>
      </c>
      <c r="F12" s="648">
        <v>1</v>
      </c>
      <c r="G12" s="340" t="s">
        <v>1779</v>
      </c>
      <c r="H12" s="340" t="s">
        <v>1091</v>
      </c>
      <c r="I12" s="340">
        <v>1</v>
      </c>
      <c r="J12" s="699">
        <v>1</v>
      </c>
      <c r="K12" s="338">
        <v>42913</v>
      </c>
      <c r="L12" s="338">
        <v>42939</v>
      </c>
      <c r="M12" s="337">
        <f t="shared" ref="M12:M30" si="0">(+L12-K12)/7</f>
        <v>3.7142857142857144</v>
      </c>
      <c r="N12" s="342">
        <v>1</v>
      </c>
      <c r="O12" s="262">
        <f t="shared" ref="O12:O30" si="1">IF(N12/J12&gt;1,1,+N12/J12)</f>
        <v>1</v>
      </c>
      <c r="P12" s="335">
        <f t="shared" ref="P12:P30" si="2">+M12*O12</f>
        <v>3.7142857142857144</v>
      </c>
      <c r="Q12" s="335">
        <f t="shared" ref="Q12:Q30" si="3">IF(L12&lt;=$S$10,P12,0)</f>
        <v>3.7142857142857144</v>
      </c>
      <c r="R12" s="335">
        <f t="shared" ref="R12:R30" si="4">IF($S$10&gt;=L12,M12,0)</f>
        <v>3.7142857142857144</v>
      </c>
      <c r="S12" s="260"/>
      <c r="T12" s="260"/>
      <c r="U12" s="291" t="s">
        <v>1092</v>
      </c>
    </row>
    <row r="13" spans="1:21" ht="63" customHeight="1" x14ac:dyDescent="0.2">
      <c r="A13" s="1876"/>
      <c r="B13" s="1884"/>
      <c r="C13" s="1884"/>
      <c r="D13" s="1885"/>
      <c r="E13" s="1885"/>
      <c r="F13" s="648">
        <v>2</v>
      </c>
      <c r="G13" s="340" t="s">
        <v>1712</v>
      </c>
      <c r="H13" s="340" t="s">
        <v>1091</v>
      </c>
      <c r="I13" s="340">
        <v>1</v>
      </c>
      <c r="J13" s="699">
        <v>1</v>
      </c>
      <c r="K13" s="338">
        <v>42913</v>
      </c>
      <c r="L13" s="338">
        <v>43009</v>
      </c>
      <c r="M13" s="337">
        <f t="shared" si="0"/>
        <v>13.714285714285714</v>
      </c>
      <c r="N13" s="342">
        <v>0</v>
      </c>
      <c r="O13" s="262">
        <f t="shared" si="1"/>
        <v>0</v>
      </c>
      <c r="P13" s="335">
        <f t="shared" si="2"/>
        <v>0</v>
      </c>
      <c r="Q13" s="335">
        <f t="shared" si="3"/>
        <v>0</v>
      </c>
      <c r="R13" s="335">
        <f t="shared" si="4"/>
        <v>13.714285714285714</v>
      </c>
      <c r="S13" s="260"/>
      <c r="T13" s="260"/>
      <c r="U13" s="917" t="s">
        <v>1843</v>
      </c>
    </row>
    <row r="14" spans="1:21" ht="58.5" customHeight="1" x14ac:dyDescent="0.2">
      <c r="A14" s="1877"/>
      <c r="B14" s="1884"/>
      <c r="C14" s="1884"/>
      <c r="D14" s="1885"/>
      <c r="E14" s="1885"/>
      <c r="F14" s="648">
        <v>3</v>
      </c>
      <c r="G14" s="340" t="s">
        <v>1854</v>
      </c>
      <c r="H14" s="340" t="s">
        <v>1090</v>
      </c>
      <c r="I14" s="340">
        <v>1</v>
      </c>
      <c r="J14" s="699">
        <v>1</v>
      </c>
      <c r="K14" s="338">
        <v>42913</v>
      </c>
      <c r="L14" s="338">
        <v>43221</v>
      </c>
      <c r="M14" s="337">
        <f t="shared" si="0"/>
        <v>44</v>
      </c>
      <c r="N14" s="342">
        <v>0</v>
      </c>
      <c r="O14" s="262">
        <f t="shared" si="1"/>
        <v>0</v>
      </c>
      <c r="P14" s="335">
        <f t="shared" si="2"/>
        <v>0</v>
      </c>
      <c r="Q14" s="335">
        <f t="shared" si="3"/>
        <v>0</v>
      </c>
      <c r="R14" s="335">
        <f t="shared" si="4"/>
        <v>44</v>
      </c>
      <c r="S14" s="260"/>
      <c r="T14" s="260"/>
      <c r="U14" s="280"/>
    </row>
    <row r="15" spans="1:21" ht="95.25" customHeight="1" x14ac:dyDescent="0.2">
      <c r="A15" s="1875">
        <v>2</v>
      </c>
      <c r="B15" s="1867" t="s">
        <v>1089</v>
      </c>
      <c r="C15" s="1868"/>
      <c r="D15" s="1875" t="s">
        <v>1088</v>
      </c>
      <c r="E15" s="1875" t="s">
        <v>1087</v>
      </c>
      <c r="F15" s="648">
        <v>4</v>
      </c>
      <c r="G15" s="340" t="s">
        <v>1713</v>
      </c>
      <c r="H15" s="340" t="s">
        <v>1075</v>
      </c>
      <c r="I15" s="340">
        <v>1</v>
      </c>
      <c r="J15" s="699">
        <v>1</v>
      </c>
      <c r="K15" s="338">
        <v>42913</v>
      </c>
      <c r="L15" s="338">
        <v>42942</v>
      </c>
      <c r="M15" s="337">
        <f t="shared" si="0"/>
        <v>4.1428571428571432</v>
      </c>
      <c r="N15" s="342">
        <v>1</v>
      </c>
      <c r="O15" s="262">
        <f t="shared" si="1"/>
        <v>1</v>
      </c>
      <c r="P15" s="335">
        <f t="shared" si="2"/>
        <v>4.1428571428571432</v>
      </c>
      <c r="Q15" s="335">
        <f t="shared" si="3"/>
        <v>4.1428571428571432</v>
      </c>
      <c r="R15" s="335">
        <f t="shared" si="4"/>
        <v>4.1428571428571432</v>
      </c>
      <c r="S15" s="260"/>
      <c r="T15" s="260"/>
      <c r="U15" s="346" t="s">
        <v>1086</v>
      </c>
    </row>
    <row r="16" spans="1:21" ht="175.5" customHeight="1" x14ac:dyDescent="0.2">
      <c r="A16" s="1876"/>
      <c r="B16" s="1869"/>
      <c r="C16" s="1870"/>
      <c r="D16" s="1876"/>
      <c r="E16" s="1876"/>
      <c r="F16" s="648">
        <v>5</v>
      </c>
      <c r="G16" s="340" t="s">
        <v>1714</v>
      </c>
      <c r="H16" s="340" t="s">
        <v>1085</v>
      </c>
      <c r="I16" s="340">
        <v>2</v>
      </c>
      <c r="J16" s="699">
        <v>2</v>
      </c>
      <c r="K16" s="338">
        <v>42913</v>
      </c>
      <c r="L16" s="338">
        <v>42982</v>
      </c>
      <c r="M16" s="337">
        <f t="shared" si="0"/>
        <v>9.8571428571428577</v>
      </c>
      <c r="N16" s="342">
        <v>2</v>
      </c>
      <c r="O16" s="262">
        <f t="shared" si="1"/>
        <v>1</v>
      </c>
      <c r="P16" s="335">
        <f t="shared" si="2"/>
        <v>9.8571428571428577</v>
      </c>
      <c r="Q16" s="335">
        <f t="shared" si="3"/>
        <v>9.8571428571428577</v>
      </c>
      <c r="R16" s="335">
        <f t="shared" si="4"/>
        <v>9.8571428571428577</v>
      </c>
      <c r="S16" s="260"/>
      <c r="T16" s="260"/>
      <c r="U16" s="1882" t="s">
        <v>1084</v>
      </c>
    </row>
    <row r="17" spans="1:22" ht="99.6" customHeight="1" x14ac:dyDescent="0.2">
      <c r="A17" s="1877"/>
      <c r="B17" s="1871"/>
      <c r="C17" s="1872"/>
      <c r="D17" s="1877"/>
      <c r="E17" s="1877"/>
      <c r="F17" s="648">
        <v>6</v>
      </c>
      <c r="G17" s="340" t="s">
        <v>1715</v>
      </c>
      <c r="H17" s="340" t="s">
        <v>1083</v>
      </c>
      <c r="I17" s="340">
        <v>2</v>
      </c>
      <c r="J17" s="699">
        <v>2</v>
      </c>
      <c r="K17" s="338">
        <v>42913</v>
      </c>
      <c r="L17" s="338">
        <v>42978</v>
      </c>
      <c r="M17" s="337">
        <f t="shared" si="0"/>
        <v>9.2857142857142865</v>
      </c>
      <c r="N17" s="342">
        <v>2</v>
      </c>
      <c r="O17" s="262">
        <f t="shared" si="1"/>
        <v>1</v>
      </c>
      <c r="P17" s="335">
        <f t="shared" si="2"/>
        <v>9.2857142857142865</v>
      </c>
      <c r="Q17" s="335">
        <f t="shared" si="3"/>
        <v>9.2857142857142865</v>
      </c>
      <c r="R17" s="335">
        <f t="shared" si="4"/>
        <v>9.2857142857142865</v>
      </c>
      <c r="S17" s="260"/>
      <c r="T17" s="260"/>
      <c r="U17" s="1883"/>
    </row>
    <row r="18" spans="1:22" ht="75" customHeight="1" x14ac:dyDescent="0.2">
      <c r="A18" s="345">
        <v>3</v>
      </c>
      <c r="B18" s="1885" t="s">
        <v>1082</v>
      </c>
      <c r="C18" s="1885"/>
      <c r="D18" s="340" t="s">
        <v>1081</v>
      </c>
      <c r="E18" s="340" t="s">
        <v>1080</v>
      </c>
      <c r="F18" s="648">
        <v>7</v>
      </c>
      <c r="G18" s="343" t="s">
        <v>1716</v>
      </c>
      <c r="H18" s="345" t="s">
        <v>1079</v>
      </c>
      <c r="I18" s="345">
        <v>100</v>
      </c>
      <c r="J18" s="699">
        <v>1</v>
      </c>
      <c r="K18" s="338">
        <v>42913</v>
      </c>
      <c r="L18" s="344">
        <v>42933</v>
      </c>
      <c r="M18" s="337">
        <f t="shared" si="0"/>
        <v>2.8571428571428572</v>
      </c>
      <c r="N18" s="342">
        <v>1</v>
      </c>
      <c r="O18" s="262">
        <f t="shared" si="1"/>
        <v>1</v>
      </c>
      <c r="P18" s="335">
        <f t="shared" si="2"/>
        <v>2.8571428571428572</v>
      </c>
      <c r="Q18" s="335">
        <f t="shared" si="3"/>
        <v>2.8571428571428572</v>
      </c>
      <c r="R18" s="335">
        <f t="shared" si="4"/>
        <v>2.8571428571428572</v>
      </c>
      <c r="S18" s="260"/>
      <c r="T18" s="260"/>
      <c r="U18" s="280"/>
    </row>
    <row r="19" spans="1:22" ht="62.45" customHeight="1" x14ac:dyDescent="0.2">
      <c r="A19" s="1875">
        <v>4</v>
      </c>
      <c r="B19" s="1867" t="s">
        <v>1078</v>
      </c>
      <c r="C19" s="1868"/>
      <c r="D19" s="1867" t="s">
        <v>1077</v>
      </c>
      <c r="E19" s="1867" t="s">
        <v>1076</v>
      </c>
      <c r="F19" s="648">
        <v>8</v>
      </c>
      <c r="G19" s="343" t="s">
        <v>1717</v>
      </c>
      <c r="H19" s="1867" t="s">
        <v>1075</v>
      </c>
      <c r="I19" s="340">
        <v>1</v>
      </c>
      <c r="J19" s="699">
        <v>1</v>
      </c>
      <c r="K19" s="338">
        <v>42913</v>
      </c>
      <c r="L19" s="338">
        <v>42933</v>
      </c>
      <c r="M19" s="337">
        <f t="shared" si="0"/>
        <v>2.8571428571428572</v>
      </c>
      <c r="N19" s="342">
        <v>1</v>
      </c>
      <c r="O19" s="262">
        <f t="shared" si="1"/>
        <v>1</v>
      </c>
      <c r="P19" s="335">
        <f t="shared" si="2"/>
        <v>2.8571428571428572</v>
      </c>
      <c r="Q19" s="335">
        <f t="shared" si="3"/>
        <v>2.8571428571428572</v>
      </c>
      <c r="R19" s="335">
        <f t="shared" si="4"/>
        <v>2.8571428571428572</v>
      </c>
      <c r="S19" s="260"/>
      <c r="T19" s="260"/>
      <c r="U19" s="259" t="s">
        <v>1074</v>
      </c>
    </row>
    <row r="20" spans="1:22" ht="84.75" customHeight="1" x14ac:dyDescent="0.2">
      <c r="A20" s="1877"/>
      <c r="B20" s="1871"/>
      <c r="C20" s="1872"/>
      <c r="D20" s="1871"/>
      <c r="E20" s="1871"/>
      <c r="F20" s="648">
        <v>9</v>
      </c>
      <c r="G20" s="343" t="s">
        <v>1718</v>
      </c>
      <c r="H20" s="1871" t="s">
        <v>1033</v>
      </c>
      <c r="I20" s="339">
        <v>2</v>
      </c>
      <c r="J20" s="700">
        <v>2</v>
      </c>
      <c r="K20" s="338">
        <v>42913</v>
      </c>
      <c r="L20" s="338">
        <v>42978</v>
      </c>
      <c r="M20" s="337">
        <f t="shared" si="0"/>
        <v>9.2857142857142865</v>
      </c>
      <c r="N20" s="342">
        <v>1</v>
      </c>
      <c r="O20" s="262">
        <f t="shared" si="1"/>
        <v>0.5</v>
      </c>
      <c r="P20" s="335">
        <f t="shared" si="2"/>
        <v>4.6428571428571432</v>
      </c>
      <c r="Q20" s="335">
        <f t="shared" si="3"/>
        <v>4.6428571428571432</v>
      </c>
      <c r="R20" s="335">
        <f t="shared" si="4"/>
        <v>9.2857142857142865</v>
      </c>
      <c r="S20" s="260"/>
      <c r="T20" s="260"/>
      <c r="U20" s="341" t="s">
        <v>1853</v>
      </c>
    </row>
    <row r="21" spans="1:22" ht="306.75" customHeight="1" x14ac:dyDescent="0.2">
      <c r="A21" s="340">
        <v>5</v>
      </c>
      <c r="B21" s="1873" t="s">
        <v>1073</v>
      </c>
      <c r="C21" s="1874"/>
      <c r="D21" s="340" t="s">
        <v>1072</v>
      </c>
      <c r="E21" s="340" t="s">
        <v>1071</v>
      </c>
      <c r="F21" s="648">
        <v>10</v>
      </c>
      <c r="G21" s="339" t="s">
        <v>1719</v>
      </c>
      <c r="H21" s="339" t="s">
        <v>1070</v>
      </c>
      <c r="I21" s="339">
        <v>1</v>
      </c>
      <c r="J21" s="700">
        <v>1</v>
      </c>
      <c r="K21" s="338">
        <v>42913</v>
      </c>
      <c r="L21" s="338">
        <v>42947</v>
      </c>
      <c r="M21" s="337">
        <f t="shared" si="0"/>
        <v>4.8571428571428568</v>
      </c>
      <c r="N21" s="336">
        <v>1</v>
      </c>
      <c r="O21" s="262">
        <f t="shared" si="1"/>
        <v>1</v>
      </c>
      <c r="P21" s="335">
        <f t="shared" si="2"/>
        <v>4.8571428571428568</v>
      </c>
      <c r="Q21" s="335">
        <f t="shared" si="3"/>
        <v>4.8571428571428568</v>
      </c>
      <c r="R21" s="335">
        <f t="shared" si="4"/>
        <v>4.8571428571428568</v>
      </c>
      <c r="S21" s="260"/>
      <c r="T21" s="260"/>
      <c r="U21" s="259" t="s">
        <v>1069</v>
      </c>
    </row>
    <row r="22" spans="1:22" ht="90.75" customHeight="1" x14ac:dyDescent="0.2">
      <c r="A22" s="699">
        <v>6</v>
      </c>
      <c r="B22" s="1894" t="s">
        <v>1780</v>
      </c>
      <c r="C22" s="1895"/>
      <c r="D22" s="1900" t="s">
        <v>1795</v>
      </c>
      <c r="E22" s="1903" t="s">
        <v>1794</v>
      </c>
      <c r="F22" s="699">
        <v>11</v>
      </c>
      <c r="G22" s="702" t="s">
        <v>1783</v>
      </c>
      <c r="H22" s="705" t="s">
        <v>1796</v>
      </c>
      <c r="I22" s="707">
        <v>1</v>
      </c>
      <c r="J22" s="707">
        <v>1</v>
      </c>
      <c r="K22" s="709">
        <v>43617</v>
      </c>
      <c r="L22" s="709">
        <v>43983</v>
      </c>
      <c r="M22" s="337">
        <f t="shared" si="0"/>
        <v>52.285714285714285</v>
      </c>
      <c r="N22" s="336">
        <v>0</v>
      </c>
      <c r="O22" s="262">
        <f t="shared" si="1"/>
        <v>0</v>
      </c>
      <c r="P22" s="335">
        <f t="shared" si="2"/>
        <v>0</v>
      </c>
      <c r="Q22" s="335">
        <f t="shared" si="3"/>
        <v>0</v>
      </c>
      <c r="R22" s="335">
        <f t="shared" si="4"/>
        <v>52.285714285714285</v>
      </c>
      <c r="S22" s="701"/>
      <c r="T22" s="701"/>
      <c r="U22" s="259" t="s">
        <v>1844</v>
      </c>
    </row>
    <row r="23" spans="1:22" ht="138" customHeight="1" x14ac:dyDescent="0.2">
      <c r="A23" s="699">
        <v>7</v>
      </c>
      <c r="B23" s="1896"/>
      <c r="C23" s="1897"/>
      <c r="D23" s="1901"/>
      <c r="E23" s="1904"/>
      <c r="F23" s="699">
        <v>12</v>
      </c>
      <c r="G23" s="703" t="s">
        <v>1784</v>
      </c>
      <c r="H23" s="705" t="s">
        <v>1797</v>
      </c>
      <c r="I23" s="707">
        <v>2</v>
      </c>
      <c r="J23" s="707">
        <v>2</v>
      </c>
      <c r="K23" s="709">
        <v>43617</v>
      </c>
      <c r="L23" s="709">
        <v>43983</v>
      </c>
      <c r="M23" s="337">
        <f t="shared" si="0"/>
        <v>52.285714285714285</v>
      </c>
      <c r="N23" s="336">
        <v>0</v>
      </c>
      <c r="O23" s="262">
        <f t="shared" si="1"/>
        <v>0</v>
      </c>
      <c r="P23" s="335">
        <f t="shared" si="2"/>
        <v>0</v>
      </c>
      <c r="Q23" s="335">
        <f t="shared" si="3"/>
        <v>0</v>
      </c>
      <c r="R23" s="335">
        <f t="shared" si="4"/>
        <v>52.285714285714285</v>
      </c>
      <c r="S23" s="701"/>
      <c r="T23" s="701"/>
      <c r="U23" s="259" t="s">
        <v>1845</v>
      </c>
      <c r="V23" s="715" t="s">
        <v>1846</v>
      </c>
    </row>
    <row r="24" spans="1:22" ht="62.25" customHeight="1" x14ac:dyDescent="0.2">
      <c r="A24" s="699">
        <v>8</v>
      </c>
      <c r="B24" s="1898"/>
      <c r="C24" s="1899"/>
      <c r="D24" s="1902"/>
      <c r="E24" s="1905"/>
      <c r="F24" s="699">
        <v>13</v>
      </c>
      <c r="G24" s="703" t="s">
        <v>1785</v>
      </c>
      <c r="H24" s="705" t="s">
        <v>1798</v>
      </c>
      <c r="I24" s="707">
        <v>100</v>
      </c>
      <c r="J24" s="707">
        <v>1</v>
      </c>
      <c r="K24" s="709">
        <v>43617</v>
      </c>
      <c r="L24" s="709">
        <v>43983</v>
      </c>
      <c r="M24" s="337">
        <f t="shared" si="0"/>
        <v>52.285714285714285</v>
      </c>
      <c r="N24" s="336">
        <v>0</v>
      </c>
      <c r="O24" s="262">
        <f t="shared" si="1"/>
        <v>0</v>
      </c>
      <c r="P24" s="335">
        <f t="shared" si="2"/>
        <v>0</v>
      </c>
      <c r="Q24" s="335">
        <f t="shared" si="3"/>
        <v>0</v>
      </c>
      <c r="R24" s="335">
        <f t="shared" si="4"/>
        <v>52.285714285714285</v>
      </c>
      <c r="S24" s="701"/>
      <c r="T24" s="701"/>
      <c r="U24" s="259" t="s">
        <v>1847</v>
      </c>
    </row>
    <row r="25" spans="1:22" ht="68.25" customHeight="1" x14ac:dyDescent="0.2">
      <c r="A25" s="699">
        <v>9</v>
      </c>
      <c r="B25" s="1894" t="s">
        <v>1781</v>
      </c>
      <c r="C25" s="1895"/>
      <c r="D25" s="1900" t="s">
        <v>1781</v>
      </c>
      <c r="E25" s="1903" t="s">
        <v>1792</v>
      </c>
      <c r="F25" s="699">
        <v>14</v>
      </c>
      <c r="G25" s="704" t="s">
        <v>1786</v>
      </c>
      <c r="H25" s="705" t="s">
        <v>1799</v>
      </c>
      <c r="I25" s="707">
        <v>1</v>
      </c>
      <c r="J25" s="707">
        <v>1</v>
      </c>
      <c r="K25" s="709">
        <v>43617</v>
      </c>
      <c r="L25" s="709">
        <v>43951</v>
      </c>
      <c r="M25" s="337">
        <f t="shared" si="0"/>
        <v>47.714285714285715</v>
      </c>
      <c r="N25" s="336">
        <v>0</v>
      </c>
      <c r="O25" s="262">
        <f t="shared" si="1"/>
        <v>0</v>
      </c>
      <c r="P25" s="335">
        <f t="shared" si="2"/>
        <v>0</v>
      </c>
      <c r="Q25" s="335">
        <f t="shared" si="3"/>
        <v>0</v>
      </c>
      <c r="R25" s="335">
        <f t="shared" si="4"/>
        <v>47.714285714285715</v>
      </c>
      <c r="S25" s="701"/>
      <c r="T25" s="701"/>
      <c r="U25" s="1892" t="s">
        <v>1848</v>
      </c>
    </row>
    <row r="26" spans="1:22" ht="65.25" customHeight="1" x14ac:dyDescent="0.2">
      <c r="A26" s="699">
        <v>10</v>
      </c>
      <c r="B26" s="1896"/>
      <c r="C26" s="1897"/>
      <c r="D26" s="1901"/>
      <c r="E26" s="1904"/>
      <c r="F26" s="699">
        <v>15</v>
      </c>
      <c r="G26" s="704" t="s">
        <v>1787</v>
      </c>
      <c r="H26" s="705" t="s">
        <v>1800</v>
      </c>
      <c r="I26" s="707">
        <v>1</v>
      </c>
      <c r="J26" s="707">
        <v>1</v>
      </c>
      <c r="K26" s="709">
        <v>43617</v>
      </c>
      <c r="L26" s="709">
        <v>43951</v>
      </c>
      <c r="M26" s="337">
        <f t="shared" si="0"/>
        <v>47.714285714285715</v>
      </c>
      <c r="N26" s="336">
        <v>0</v>
      </c>
      <c r="O26" s="262">
        <f t="shared" si="1"/>
        <v>0</v>
      </c>
      <c r="P26" s="335">
        <f t="shared" si="2"/>
        <v>0</v>
      </c>
      <c r="Q26" s="335">
        <f t="shared" si="3"/>
        <v>0</v>
      </c>
      <c r="R26" s="335">
        <f t="shared" si="4"/>
        <v>47.714285714285715</v>
      </c>
      <c r="S26" s="701"/>
      <c r="T26" s="701"/>
      <c r="U26" s="1893"/>
    </row>
    <row r="27" spans="1:22" ht="60.75" customHeight="1" x14ac:dyDescent="0.2">
      <c r="A27" s="699">
        <v>11</v>
      </c>
      <c r="B27" s="1898"/>
      <c r="C27" s="1899"/>
      <c r="D27" s="1902"/>
      <c r="E27" s="1905"/>
      <c r="F27" s="699">
        <v>16</v>
      </c>
      <c r="G27" s="705" t="s">
        <v>1788</v>
      </c>
      <c r="H27" s="705" t="s">
        <v>1800</v>
      </c>
      <c r="I27" s="707">
        <v>1</v>
      </c>
      <c r="J27" s="707">
        <v>1</v>
      </c>
      <c r="K27" s="709">
        <v>43617</v>
      </c>
      <c r="L27" s="709">
        <v>43951</v>
      </c>
      <c r="M27" s="337">
        <f t="shared" si="0"/>
        <v>47.714285714285715</v>
      </c>
      <c r="N27" s="336">
        <v>0</v>
      </c>
      <c r="O27" s="262">
        <f t="shared" si="1"/>
        <v>0</v>
      </c>
      <c r="P27" s="335">
        <f t="shared" si="2"/>
        <v>0</v>
      </c>
      <c r="Q27" s="335">
        <f t="shared" si="3"/>
        <v>0</v>
      </c>
      <c r="R27" s="335">
        <f t="shared" si="4"/>
        <v>47.714285714285715</v>
      </c>
      <c r="S27" s="701"/>
      <c r="T27" s="701"/>
      <c r="U27" s="259" t="s">
        <v>1849</v>
      </c>
    </row>
    <row r="28" spans="1:22" ht="105.75" customHeight="1" x14ac:dyDescent="0.2">
      <c r="A28" s="699">
        <v>12</v>
      </c>
      <c r="B28" s="1894" t="s">
        <v>1782</v>
      </c>
      <c r="C28" s="1895"/>
      <c r="D28" s="1900" t="s">
        <v>1782</v>
      </c>
      <c r="E28" s="1903" t="s">
        <v>1793</v>
      </c>
      <c r="F28" s="699">
        <v>17</v>
      </c>
      <c r="G28" s="706" t="s">
        <v>1789</v>
      </c>
      <c r="H28" s="705" t="s">
        <v>1801</v>
      </c>
      <c r="I28" s="707">
        <v>100</v>
      </c>
      <c r="J28" s="707">
        <v>1</v>
      </c>
      <c r="K28" s="709">
        <v>43617</v>
      </c>
      <c r="L28" s="709">
        <v>43951</v>
      </c>
      <c r="M28" s="337">
        <f t="shared" si="0"/>
        <v>47.714285714285715</v>
      </c>
      <c r="N28" s="336">
        <v>0</v>
      </c>
      <c r="O28" s="262">
        <f t="shared" si="1"/>
        <v>0</v>
      </c>
      <c r="P28" s="335">
        <f t="shared" si="2"/>
        <v>0</v>
      </c>
      <c r="Q28" s="335">
        <f t="shared" si="3"/>
        <v>0</v>
      </c>
      <c r="R28" s="335">
        <f t="shared" si="4"/>
        <v>47.714285714285715</v>
      </c>
      <c r="S28" s="701"/>
      <c r="T28" s="701"/>
      <c r="U28" s="259" t="s">
        <v>1845</v>
      </c>
      <c r="V28" s="259" t="s">
        <v>1852</v>
      </c>
    </row>
    <row r="29" spans="1:22" ht="102" customHeight="1" x14ac:dyDescent="0.2">
      <c r="A29" s="699">
        <v>13</v>
      </c>
      <c r="B29" s="1896"/>
      <c r="C29" s="1897"/>
      <c r="D29" s="1901"/>
      <c r="E29" s="1904"/>
      <c r="F29" s="699">
        <v>18</v>
      </c>
      <c r="G29" s="705" t="s">
        <v>1790</v>
      </c>
      <c r="H29" s="705" t="s">
        <v>1802</v>
      </c>
      <c r="I29" s="707">
        <v>100</v>
      </c>
      <c r="J29" s="707">
        <v>1</v>
      </c>
      <c r="K29" s="709">
        <v>43617</v>
      </c>
      <c r="L29" s="709">
        <v>43951</v>
      </c>
      <c r="M29" s="337">
        <f t="shared" si="0"/>
        <v>47.714285714285715</v>
      </c>
      <c r="N29" s="336">
        <v>0</v>
      </c>
      <c r="O29" s="262">
        <f t="shared" si="1"/>
        <v>0</v>
      </c>
      <c r="P29" s="335">
        <f t="shared" si="2"/>
        <v>0</v>
      </c>
      <c r="Q29" s="335">
        <f t="shared" si="3"/>
        <v>0</v>
      </c>
      <c r="R29" s="335">
        <f t="shared" si="4"/>
        <v>47.714285714285715</v>
      </c>
      <c r="S29" s="701"/>
      <c r="T29" s="701"/>
      <c r="U29" s="259" t="s">
        <v>1850</v>
      </c>
    </row>
    <row r="30" spans="1:22" ht="58.5" customHeight="1" x14ac:dyDescent="0.2">
      <c r="A30" s="219">
        <v>14</v>
      </c>
      <c r="B30" s="1898"/>
      <c r="C30" s="1899"/>
      <c r="D30" s="1902"/>
      <c r="E30" s="1905"/>
      <c r="F30" s="699">
        <v>19</v>
      </c>
      <c r="G30" s="705" t="s">
        <v>1791</v>
      </c>
      <c r="H30" s="705" t="s">
        <v>1547</v>
      </c>
      <c r="I30" s="708">
        <v>1</v>
      </c>
      <c r="J30" s="708">
        <v>1</v>
      </c>
      <c r="K30" s="709">
        <v>43617</v>
      </c>
      <c r="L30" s="709">
        <v>43951</v>
      </c>
      <c r="M30" s="337">
        <f t="shared" si="0"/>
        <v>47.714285714285715</v>
      </c>
      <c r="N30" s="336">
        <v>0</v>
      </c>
      <c r="O30" s="262">
        <f t="shared" si="1"/>
        <v>0</v>
      </c>
      <c r="P30" s="335">
        <f t="shared" si="2"/>
        <v>0</v>
      </c>
      <c r="Q30" s="335">
        <f t="shared" si="3"/>
        <v>0</v>
      </c>
      <c r="R30" s="335">
        <f t="shared" si="4"/>
        <v>47.714285714285715</v>
      </c>
      <c r="S30" s="360"/>
      <c r="T30" s="360"/>
      <c r="U30" s="716" t="s">
        <v>1851</v>
      </c>
    </row>
    <row r="31" spans="1:22" x14ac:dyDescent="0.2">
      <c r="A31" s="330"/>
      <c r="B31" s="330"/>
      <c r="C31" s="329"/>
      <c r="D31" s="329"/>
      <c r="E31" s="329"/>
      <c r="F31" s="329"/>
      <c r="G31" s="329"/>
      <c r="H31" s="329"/>
      <c r="I31" s="329"/>
      <c r="J31" s="356">
        <f>SUM(J12:J30)</f>
        <v>23</v>
      </c>
      <c r="K31" s="329"/>
      <c r="L31" s="329"/>
      <c r="M31" s="334">
        <f>SUM(M12:M21)</f>
        <v>104.5714285714286</v>
      </c>
      <c r="N31" s="333">
        <f>SUM(N12:N30)</f>
        <v>10</v>
      </c>
      <c r="O31" s="332"/>
      <c r="P31" s="331">
        <f>+M31*O31</f>
        <v>0</v>
      </c>
      <c r="Q31" s="331">
        <f>SUM(Q12:Q29)</f>
        <v>42.214285714285715</v>
      </c>
      <c r="R31" s="331">
        <f>IF($S$10&gt;=L30,M31,0)</f>
        <v>104.5714285714286</v>
      </c>
      <c r="S31" s="360"/>
      <c r="T31" s="360"/>
      <c r="U31" s="360"/>
    </row>
    <row r="32" spans="1:22" x14ac:dyDescent="0.2">
      <c r="A32" s="253"/>
      <c r="B32" s="253"/>
      <c r="C32" s="243"/>
      <c r="D32" s="243"/>
      <c r="E32" s="243"/>
      <c r="F32" s="243"/>
      <c r="G32" s="243"/>
      <c r="H32" s="243"/>
      <c r="I32" s="243"/>
      <c r="J32" s="243"/>
      <c r="K32" s="243"/>
      <c r="L32" s="243"/>
      <c r="M32" s="252"/>
      <c r="N32" s="243"/>
      <c r="O32" s="243"/>
      <c r="P32" s="251"/>
      <c r="Q32" s="250"/>
      <c r="R32" s="249"/>
    </row>
    <row r="33" spans="1:25" x14ac:dyDescent="0.2">
      <c r="A33" s="1748"/>
      <c r="B33" s="1748"/>
      <c r="C33" s="1748"/>
      <c r="D33" s="1748"/>
      <c r="E33" s="246"/>
      <c r="F33" s="246"/>
      <c r="G33" s="1791"/>
      <c r="H33" s="1792"/>
      <c r="I33" s="1792"/>
      <c r="J33" s="1792"/>
      <c r="K33" s="1792"/>
      <c r="L33" s="1792"/>
      <c r="M33" s="1792"/>
      <c r="N33" s="1792"/>
      <c r="O33" s="1792"/>
      <c r="P33" s="1792"/>
      <c r="Q33" s="1792"/>
      <c r="R33" s="1792"/>
      <c r="S33" s="1792"/>
      <c r="T33" s="1793"/>
    </row>
    <row r="34" spans="1:25" x14ac:dyDescent="0.2">
      <c r="A34" s="1750"/>
      <c r="B34" s="1750"/>
      <c r="C34" s="1750"/>
      <c r="D34" s="1750"/>
      <c r="E34" s="246"/>
      <c r="F34" s="246"/>
      <c r="G34" s="1794"/>
      <c r="H34" s="1795"/>
      <c r="I34" s="1795"/>
      <c r="J34" s="1795"/>
      <c r="K34" s="1795"/>
      <c r="L34" s="1795"/>
      <c r="M34" s="1795"/>
      <c r="N34" s="1795"/>
      <c r="O34" s="1795"/>
      <c r="P34" s="1795"/>
      <c r="Q34" s="1795"/>
      <c r="R34" s="1878"/>
      <c r="S34" s="1878"/>
      <c r="T34" s="1879"/>
    </row>
    <row r="35" spans="1:25" x14ac:dyDescent="0.2">
      <c r="A35" s="1750"/>
      <c r="B35" s="1750"/>
      <c r="C35" s="1682"/>
      <c r="D35" s="1682"/>
      <c r="E35" s="246"/>
      <c r="F35" s="246"/>
      <c r="G35" s="1754"/>
      <c r="H35" s="1777"/>
      <c r="I35" s="1777"/>
      <c r="J35" s="1777"/>
      <c r="K35" s="1777"/>
      <c r="L35" s="1777"/>
      <c r="M35" s="1777"/>
      <c r="N35" s="1777"/>
      <c r="O35" s="1777"/>
      <c r="P35" s="1777"/>
      <c r="Q35" s="1777"/>
      <c r="R35" s="1759" t="s">
        <v>156</v>
      </c>
      <c r="S35" s="1759"/>
      <c r="T35" s="1759"/>
      <c r="U35" s="328">
        <f>+R31</f>
        <v>104.5714285714286</v>
      </c>
      <c r="Y35" s="212" t="e">
        <f>IF(U20=0,PQRSF!U1808,+U20/Y33)</f>
        <v>#VALUE!</v>
      </c>
    </row>
    <row r="36" spans="1:25" x14ac:dyDescent="0.2">
      <c r="A36" s="1750"/>
      <c r="B36" s="1750"/>
      <c r="C36" s="1682"/>
      <c r="D36" s="1682"/>
      <c r="E36" s="246"/>
      <c r="F36" s="246"/>
      <c r="G36" s="1754"/>
      <c r="H36" s="1777"/>
      <c r="I36" s="1777"/>
      <c r="J36" s="1777"/>
      <c r="K36" s="1777"/>
      <c r="L36" s="1777"/>
      <c r="M36" s="1777"/>
      <c r="N36" s="1777"/>
      <c r="O36" s="1777"/>
      <c r="P36" s="1777"/>
      <c r="Q36" s="1777"/>
      <c r="R36" s="1759" t="s">
        <v>155</v>
      </c>
      <c r="S36" s="1759"/>
      <c r="T36" s="1759"/>
      <c r="U36" s="324">
        <f>+R31</f>
        <v>104.5714285714286</v>
      </c>
    </row>
    <row r="37" spans="1:25" x14ac:dyDescent="0.2">
      <c r="A37" s="327"/>
      <c r="B37" s="327"/>
      <c r="C37" s="74"/>
      <c r="D37" s="74"/>
      <c r="E37" s="246"/>
      <c r="F37" s="246"/>
      <c r="G37" s="326"/>
      <c r="H37" s="325"/>
      <c r="I37" s="325"/>
      <c r="J37" s="325"/>
      <c r="K37" s="325"/>
      <c r="L37" s="325"/>
      <c r="M37" s="325"/>
      <c r="N37" s="325"/>
      <c r="O37" s="325"/>
      <c r="P37" s="325"/>
      <c r="Q37" s="325"/>
      <c r="R37" s="1759" t="s">
        <v>1068</v>
      </c>
      <c r="S37" s="1759"/>
      <c r="T37" s="1759"/>
      <c r="U37" s="324">
        <f>J30</f>
        <v>1</v>
      </c>
    </row>
    <row r="38" spans="1:25" x14ac:dyDescent="0.2">
      <c r="A38" s="1750"/>
      <c r="B38" s="1750"/>
      <c r="C38" s="1682"/>
      <c r="D38" s="1682"/>
      <c r="E38" s="246"/>
      <c r="F38" s="246"/>
      <c r="G38" s="1880" t="s">
        <v>1067</v>
      </c>
      <c r="H38" s="1881"/>
      <c r="I38" s="1881"/>
      <c r="J38" s="1881"/>
      <c r="K38" s="1881"/>
      <c r="L38" s="1881"/>
      <c r="M38" s="1881"/>
      <c r="N38" s="1881"/>
      <c r="O38" s="1881"/>
      <c r="P38" s="1881"/>
      <c r="Q38" s="1881"/>
      <c r="R38" s="1762" t="s">
        <v>154</v>
      </c>
      <c r="S38" s="1762"/>
      <c r="T38" s="1762"/>
      <c r="U38" s="323">
        <f>IF(Q31=0,0,+Q31/M31)</f>
        <v>0.40368852459016386</v>
      </c>
    </row>
    <row r="39" spans="1:25" x14ac:dyDescent="0.2">
      <c r="A39" s="246"/>
      <c r="B39" s="246"/>
      <c r="C39" s="246"/>
      <c r="D39" s="246"/>
      <c r="E39" s="246"/>
      <c r="F39" s="246"/>
      <c r="G39" s="1880" t="s">
        <v>1066</v>
      </c>
      <c r="H39" s="1881"/>
      <c r="I39" s="1881"/>
      <c r="J39" s="1881"/>
      <c r="K39" s="1881"/>
      <c r="L39" s="1881"/>
      <c r="M39" s="1881"/>
      <c r="N39" s="1881"/>
      <c r="O39" s="1881"/>
      <c r="P39" s="1881"/>
      <c r="Q39" s="1881"/>
      <c r="R39" s="1762" t="s">
        <v>153</v>
      </c>
      <c r="S39" s="1762"/>
      <c r="T39" s="1762"/>
      <c r="U39" s="323">
        <f>IF(J31=0,0,+N31/J31)</f>
        <v>0.43478260869565216</v>
      </c>
    </row>
    <row r="40" spans="1:25" x14ac:dyDescent="0.2">
      <c r="A40" s="243"/>
      <c r="B40" s="243"/>
      <c r="C40" s="244"/>
      <c r="D40" s="243"/>
      <c r="E40" s="243"/>
      <c r="F40" s="243"/>
      <c r="G40" s="243"/>
      <c r="H40" s="243"/>
      <c r="I40" s="243"/>
      <c r="J40" s="243"/>
      <c r="K40" s="243"/>
      <c r="L40" s="243"/>
      <c r="M40" s="243"/>
      <c r="N40" s="243"/>
      <c r="O40" s="243"/>
      <c r="P40" s="243"/>
      <c r="Q40" s="243"/>
    </row>
    <row r="41" spans="1:25" x14ac:dyDescent="0.2">
      <c r="A41" s="242"/>
      <c r="B41" s="242"/>
      <c r="C41" s="1769"/>
      <c r="D41" s="1769"/>
      <c r="E41" s="1769"/>
      <c r="F41" s="1769"/>
      <c r="G41" s="1769"/>
      <c r="H41" s="240"/>
      <c r="I41" s="240"/>
    </row>
    <row r="42" spans="1:25" x14ac:dyDescent="0.2">
      <c r="D42" s="1858" t="s">
        <v>2013</v>
      </c>
      <c r="E42" s="1859"/>
      <c r="F42" s="1859"/>
      <c r="G42" s="1859"/>
      <c r="H42" s="1859"/>
      <c r="I42" s="1859"/>
      <c r="J42" s="1859"/>
      <c r="K42" s="1859"/>
      <c r="L42" s="1859"/>
      <c r="M42" s="1859"/>
      <c r="N42" s="1859"/>
      <c r="O42" s="1860"/>
    </row>
    <row r="43" spans="1:25" x14ac:dyDescent="0.2">
      <c r="D43" s="1861"/>
      <c r="E43" s="1862"/>
      <c r="F43" s="1862"/>
      <c r="G43" s="1862"/>
      <c r="H43" s="1862"/>
      <c r="I43" s="1862"/>
      <c r="J43" s="1862"/>
      <c r="K43" s="1862"/>
      <c r="L43" s="1862"/>
      <c r="M43" s="1862"/>
      <c r="N43" s="1862"/>
      <c r="O43" s="1863"/>
    </row>
    <row r="44" spans="1:25" x14ac:dyDescent="0.2">
      <c r="D44" s="1864"/>
      <c r="E44" s="1865"/>
      <c r="F44" s="1865"/>
      <c r="G44" s="1865"/>
      <c r="H44" s="1865"/>
      <c r="I44" s="1865"/>
      <c r="J44" s="1865"/>
      <c r="K44" s="1865"/>
      <c r="L44" s="1865"/>
      <c r="M44" s="1865"/>
      <c r="N44" s="1865"/>
      <c r="O44" s="1866"/>
    </row>
    <row r="47" spans="1:25" x14ac:dyDescent="0.2">
      <c r="L47" s="819"/>
      <c r="M47" s="820"/>
      <c r="N47" s="820"/>
      <c r="O47" s="820"/>
      <c r="P47" s="821"/>
    </row>
    <row r="48" spans="1:25" x14ac:dyDescent="0.2">
      <c r="L48" s="822"/>
      <c r="M48" s="823"/>
      <c r="N48" s="823"/>
      <c r="O48" s="823"/>
      <c r="P48" s="824"/>
    </row>
    <row r="49" spans="12:16" x14ac:dyDescent="0.2">
      <c r="L49" s="822"/>
      <c r="M49" s="823"/>
      <c r="N49" s="823"/>
      <c r="O49" s="823"/>
      <c r="P49" s="824"/>
    </row>
    <row r="50" spans="12:16" x14ac:dyDescent="0.2">
      <c r="L50" s="822"/>
      <c r="M50" s="823"/>
      <c r="N50" s="823"/>
      <c r="O50" s="823"/>
      <c r="P50" s="824"/>
    </row>
    <row r="51" spans="12:16" x14ac:dyDescent="0.2">
      <c r="L51" s="825"/>
      <c r="M51" s="826"/>
      <c r="N51" s="826"/>
      <c r="O51" s="826"/>
      <c r="P51" s="827"/>
    </row>
  </sheetData>
  <autoFilter ref="A9:U10">
    <filterColumn colId="1" showButton="0"/>
    <filterColumn colId="18" showButton="0"/>
  </autoFilter>
  <mergeCells count="75">
    <mergeCell ref="U25:U26"/>
    <mergeCell ref="B22:C24"/>
    <mergeCell ref="B25:C27"/>
    <mergeCell ref="B28:C30"/>
    <mergeCell ref="D22:D24"/>
    <mergeCell ref="D25:D27"/>
    <mergeCell ref="D28:D30"/>
    <mergeCell ref="E22:E24"/>
    <mergeCell ref="E25:E27"/>
    <mergeCell ref="E28:E30"/>
    <mergeCell ref="B11:C11"/>
    <mergeCell ref="A8:B8"/>
    <mergeCell ref="S8:T8"/>
    <mergeCell ref="A9:A10"/>
    <mergeCell ref="B9:C10"/>
    <mergeCell ref="D9:D10"/>
    <mergeCell ref="E9:E10"/>
    <mergeCell ref="G9:G10"/>
    <mergeCell ref="H9:H10"/>
    <mergeCell ref="F9:F10"/>
    <mergeCell ref="J9:J10"/>
    <mergeCell ref="K9:K10"/>
    <mergeCell ref="L9:L10"/>
    <mergeCell ref="M9:M10"/>
    <mergeCell ref="I9:I10"/>
    <mergeCell ref="A6:U7"/>
    <mergeCell ref="A1:B4"/>
    <mergeCell ref="A5:D5"/>
    <mergeCell ref="E5:L5"/>
    <mergeCell ref="M5:U5"/>
    <mergeCell ref="C1:U4"/>
    <mergeCell ref="U9:U10"/>
    <mergeCell ref="N9:N10"/>
    <mergeCell ref="O9:O10"/>
    <mergeCell ref="S9:T9"/>
    <mergeCell ref="P9:P10"/>
    <mergeCell ref="Q9:Q10"/>
    <mergeCell ref="R9:R10"/>
    <mergeCell ref="A12:A14"/>
    <mergeCell ref="A19:A20"/>
    <mergeCell ref="U16:U17"/>
    <mergeCell ref="G39:Q39"/>
    <mergeCell ref="R39:T39"/>
    <mergeCell ref="B12:C14"/>
    <mergeCell ref="D15:D17"/>
    <mergeCell ref="D12:D14"/>
    <mergeCell ref="E12:E14"/>
    <mergeCell ref="B19:C20"/>
    <mergeCell ref="D19:D20"/>
    <mergeCell ref="E19:E20"/>
    <mergeCell ref="B18:C18"/>
    <mergeCell ref="A35:B35"/>
    <mergeCell ref="C35:D35"/>
    <mergeCell ref="A34:D34"/>
    <mergeCell ref="A15:A17"/>
    <mergeCell ref="E15:E17"/>
    <mergeCell ref="G33:T33"/>
    <mergeCell ref="H19:H20"/>
    <mergeCell ref="A38:B38"/>
    <mergeCell ref="C38:D38"/>
    <mergeCell ref="A36:B36"/>
    <mergeCell ref="C36:D36"/>
    <mergeCell ref="R35:T35"/>
    <mergeCell ref="A33:D33"/>
    <mergeCell ref="R37:T37"/>
    <mergeCell ref="G35:Q35"/>
    <mergeCell ref="G34:T34"/>
    <mergeCell ref="G38:Q38"/>
    <mergeCell ref="R38:T38"/>
    <mergeCell ref="D42:O44"/>
    <mergeCell ref="G36:Q36"/>
    <mergeCell ref="R36:T36"/>
    <mergeCell ref="B15:C17"/>
    <mergeCell ref="B21:C21"/>
    <mergeCell ref="C41:G41"/>
  </mergeCells>
  <conditionalFormatting sqref="O15:O30">
    <cfRule type="cellIs" dxfId="760" priority="16" operator="between">
      <formula>1</formula>
      <formula>0.9</formula>
    </cfRule>
  </conditionalFormatting>
  <conditionalFormatting sqref="O15:O30">
    <cfRule type="cellIs" dxfId="759" priority="13" operator="between">
      <formula>0.19</formula>
      <formula>0</formula>
    </cfRule>
    <cfRule type="cellIs" dxfId="758" priority="14" operator="between">
      <formula>0.49</formula>
      <formula>0.2</formula>
    </cfRule>
    <cfRule type="cellIs" dxfId="757" priority="15" operator="between">
      <formula>0.89</formula>
      <formula>0.5</formula>
    </cfRule>
  </conditionalFormatting>
  <conditionalFormatting sqref="O12:O30">
    <cfRule type="cellIs" dxfId="756" priority="12" operator="between">
      <formula>1</formula>
      <formula>0.9</formula>
    </cfRule>
  </conditionalFormatting>
  <conditionalFormatting sqref="O12:O30">
    <cfRule type="cellIs" dxfId="755" priority="9" operator="between">
      <formula>0.19</formula>
      <formula>0</formula>
    </cfRule>
    <cfRule type="cellIs" dxfId="754" priority="10" operator="between">
      <formula>0.49</formula>
      <formula>0.2</formula>
    </cfRule>
    <cfRule type="cellIs" dxfId="753" priority="11" operator="between">
      <formula>0.89</formula>
      <formula>0.5</formula>
    </cfRule>
  </conditionalFormatting>
  <conditionalFormatting sqref="O14">
    <cfRule type="cellIs" dxfId="752" priority="8" operator="between">
      <formula>1</formula>
      <formula>0.9</formula>
    </cfRule>
  </conditionalFormatting>
  <conditionalFormatting sqref="O14">
    <cfRule type="cellIs" dxfId="751" priority="5" operator="between">
      <formula>0.19</formula>
      <formula>0</formula>
    </cfRule>
    <cfRule type="cellIs" dxfId="750" priority="6" operator="between">
      <formula>0.49</formula>
      <formula>0.2</formula>
    </cfRule>
    <cfRule type="cellIs" dxfId="749" priority="7" operator="between">
      <formula>0.89</formula>
      <formula>0.5</formula>
    </cfRule>
  </conditionalFormatting>
  <conditionalFormatting sqref="U38:U39">
    <cfRule type="cellIs" dxfId="748" priority="1" stopIfTrue="1" operator="between">
      <formula>0.9</formula>
      <formula>1</formula>
    </cfRule>
    <cfRule type="cellIs" dxfId="747" priority="2" stopIfTrue="1" operator="between">
      <formula>0.5</formula>
      <formula>0.89</formula>
    </cfRule>
    <cfRule type="cellIs" dxfId="746" priority="3" stopIfTrue="1" operator="between">
      <formula>0.2</formula>
      <formula>0.49</formula>
    </cfRule>
    <cfRule type="cellIs" dxfId="745" priority="4" stopIfTrue="1" operator="between">
      <formula>0</formula>
      <formula>0.19</formula>
    </cfRule>
  </conditionalFormatting>
  <hyperlinks>
    <hyperlink ref="A1:B4" location="'CONTROL PM'!A1" display="'CONTROL PM'!A1"/>
  </hyperlinks>
  <pageMargins left="0.7" right="0.7" top="0.75" bottom="0.75" header="0.3" footer="0.3"/>
  <pageSetup paperSize="125"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3" tint="0.59999389629810485"/>
  </sheetPr>
  <dimension ref="A1:S28"/>
  <sheetViews>
    <sheetView zoomScale="70" zoomScaleNormal="70" workbookViewId="0">
      <selection sqref="A1:B4"/>
    </sheetView>
  </sheetViews>
  <sheetFormatPr baseColWidth="10" defaultColWidth="11.42578125" defaultRowHeight="12.75" x14ac:dyDescent="0.2"/>
  <cols>
    <col min="1" max="1" width="4.42578125" style="212" customWidth="1"/>
    <col min="2" max="2" width="26" style="212" customWidth="1"/>
    <col min="3" max="3" width="25.7109375" style="212" customWidth="1"/>
    <col min="4" max="4" width="19.28515625" style="212" customWidth="1"/>
    <col min="5" max="5" width="38.28515625" style="212" customWidth="1"/>
    <col min="6" max="6" width="16" style="212" customWidth="1"/>
    <col min="7" max="7" width="13.7109375" style="212" customWidth="1"/>
    <col min="8" max="13" width="11.42578125" style="212"/>
    <col min="14" max="14" width="11.7109375" style="212" customWidth="1"/>
    <col min="15" max="15" width="20.28515625" style="212" customWidth="1"/>
    <col min="16" max="18" width="11.42578125" style="212"/>
    <col min="19" max="19" width="65.140625" style="212" customWidth="1"/>
    <col min="20" max="16384" width="11.42578125" style="212"/>
  </cols>
  <sheetData>
    <row r="1" spans="1:19" ht="12.75" customHeight="1" x14ac:dyDescent="0.2">
      <c r="A1" s="1840" t="s">
        <v>1259</v>
      </c>
      <c r="B1" s="1841"/>
      <c r="C1" s="1656" t="s">
        <v>2105</v>
      </c>
      <c r="D1" s="1887"/>
      <c r="E1" s="1887"/>
      <c r="F1" s="1887"/>
      <c r="G1" s="1887"/>
      <c r="H1" s="1887"/>
      <c r="I1" s="1887"/>
      <c r="J1" s="1887"/>
      <c r="K1" s="1887"/>
      <c r="L1" s="1887"/>
      <c r="M1" s="1887"/>
      <c r="N1" s="1887"/>
      <c r="O1" s="1887"/>
      <c r="P1" s="1887"/>
      <c r="Q1" s="1887"/>
      <c r="R1" s="1887"/>
      <c r="S1" s="1888"/>
    </row>
    <row r="2" spans="1:19" ht="12.75" customHeight="1" x14ac:dyDescent="0.2">
      <c r="A2" s="1842"/>
      <c r="B2" s="1843"/>
      <c r="C2" s="1886"/>
      <c r="D2" s="1887"/>
      <c r="E2" s="1887"/>
      <c r="F2" s="1887"/>
      <c r="G2" s="1887"/>
      <c r="H2" s="1887"/>
      <c r="I2" s="1887"/>
      <c r="J2" s="1887"/>
      <c r="K2" s="1887"/>
      <c r="L2" s="1887"/>
      <c r="M2" s="1887"/>
      <c r="N2" s="1887"/>
      <c r="O2" s="1887"/>
      <c r="P2" s="1887"/>
      <c r="Q2" s="1887"/>
      <c r="R2" s="1887"/>
      <c r="S2" s="1888"/>
    </row>
    <row r="3" spans="1:19" ht="12.75" customHeight="1" x14ac:dyDescent="0.2">
      <c r="A3" s="1842"/>
      <c r="B3" s="1843"/>
      <c r="C3" s="1886"/>
      <c r="D3" s="1887"/>
      <c r="E3" s="1887"/>
      <c r="F3" s="1887"/>
      <c r="G3" s="1887"/>
      <c r="H3" s="1887"/>
      <c r="I3" s="1887"/>
      <c r="J3" s="1887"/>
      <c r="K3" s="1887"/>
      <c r="L3" s="1887"/>
      <c r="M3" s="1887"/>
      <c r="N3" s="1887"/>
      <c r="O3" s="1887"/>
      <c r="P3" s="1887"/>
      <c r="Q3" s="1887"/>
      <c r="R3" s="1887"/>
      <c r="S3" s="1888"/>
    </row>
    <row r="4" spans="1:19" ht="12.75" customHeight="1" x14ac:dyDescent="0.2">
      <c r="A4" s="1844"/>
      <c r="B4" s="1845"/>
      <c r="C4" s="1889"/>
      <c r="D4" s="1890"/>
      <c r="E4" s="1890"/>
      <c r="F4" s="1890"/>
      <c r="G4" s="1890"/>
      <c r="H4" s="1890"/>
      <c r="I4" s="1890"/>
      <c r="J4" s="1890"/>
      <c r="K4" s="1890"/>
      <c r="L4" s="1890"/>
      <c r="M4" s="1890"/>
      <c r="N4" s="1890"/>
      <c r="O4" s="1890"/>
      <c r="P4" s="1890"/>
      <c r="Q4" s="1890"/>
      <c r="R4" s="1890"/>
      <c r="S4" s="1891"/>
    </row>
    <row r="5" spans="1:19" x14ac:dyDescent="0.2">
      <c r="A5" s="1852" t="s">
        <v>1012</v>
      </c>
      <c r="B5" s="1853"/>
      <c r="C5" s="1854"/>
      <c r="D5" s="1855" t="s">
        <v>1065</v>
      </c>
      <c r="E5" s="1856"/>
      <c r="F5" s="1856"/>
      <c r="G5" s="1856"/>
      <c r="H5" s="1856"/>
      <c r="I5" s="1856"/>
      <c r="J5" s="1857"/>
      <c r="K5" s="1855" t="s">
        <v>1064</v>
      </c>
      <c r="L5" s="1856"/>
      <c r="M5" s="1856"/>
      <c r="N5" s="1856"/>
      <c r="O5" s="1856"/>
      <c r="P5" s="1856"/>
      <c r="Q5" s="1856"/>
      <c r="R5" s="1856"/>
      <c r="S5" s="1857"/>
    </row>
    <row r="6" spans="1:19" x14ac:dyDescent="0.2">
      <c r="A6" s="1838" t="s">
        <v>110</v>
      </c>
      <c r="B6" s="1838"/>
      <c r="C6" s="1838"/>
      <c r="D6" s="1838"/>
      <c r="E6" s="1838"/>
      <c r="F6" s="1838"/>
      <c r="G6" s="1838"/>
      <c r="H6" s="1838"/>
      <c r="I6" s="1838"/>
      <c r="J6" s="1838"/>
      <c r="K6" s="1838"/>
      <c r="L6" s="1838"/>
      <c r="M6" s="1838"/>
      <c r="N6" s="1838"/>
      <c r="O6" s="1838"/>
      <c r="P6" s="1838"/>
      <c r="Q6" s="1838"/>
      <c r="R6" s="1838"/>
      <c r="S6" s="1838"/>
    </row>
    <row r="7" spans="1:19" ht="13.5" thickBot="1" x14ac:dyDescent="0.25">
      <c r="A7" s="1839"/>
      <c r="B7" s="1839"/>
      <c r="C7" s="1839"/>
      <c r="D7" s="1839"/>
      <c r="E7" s="1839"/>
      <c r="F7" s="1839"/>
      <c r="G7" s="1839"/>
      <c r="H7" s="1839"/>
      <c r="I7" s="1839"/>
      <c r="J7" s="1839"/>
      <c r="K7" s="1839"/>
      <c r="L7" s="1839"/>
      <c r="M7" s="1839"/>
      <c r="N7" s="1839"/>
      <c r="O7" s="1839"/>
      <c r="P7" s="1839"/>
      <c r="Q7" s="1839"/>
      <c r="R7" s="1839"/>
      <c r="S7" s="1839"/>
    </row>
    <row r="8" spans="1:19" ht="15" x14ac:dyDescent="0.25">
      <c r="A8" s="1831"/>
      <c r="B8" s="1831"/>
      <c r="C8" s="322"/>
      <c r="D8" s="322"/>
      <c r="E8" s="321"/>
      <c r="F8" s="321"/>
      <c r="G8" s="321"/>
      <c r="H8" s="321"/>
      <c r="I8" s="321"/>
      <c r="J8" s="321"/>
      <c r="K8" s="321"/>
      <c r="L8" s="321"/>
      <c r="M8" s="321"/>
      <c r="N8" s="321"/>
      <c r="O8" s="321"/>
      <c r="P8" s="321"/>
      <c r="Q8" s="1832"/>
      <c r="R8" s="1833"/>
      <c r="S8" s="320"/>
    </row>
    <row r="9" spans="1:19" x14ac:dyDescent="0.2">
      <c r="A9" s="1675" t="s">
        <v>0</v>
      </c>
      <c r="B9" s="1834" t="s">
        <v>76</v>
      </c>
      <c r="C9" s="1602" t="s">
        <v>77</v>
      </c>
      <c r="D9" s="1602" t="s">
        <v>78</v>
      </c>
      <c r="E9" s="1602" t="s">
        <v>80</v>
      </c>
      <c r="F9" s="1602" t="s">
        <v>81</v>
      </c>
      <c r="G9" s="1602" t="s">
        <v>1063</v>
      </c>
      <c r="H9" s="1602" t="s">
        <v>55</v>
      </c>
      <c r="I9" s="1602" t="s">
        <v>83</v>
      </c>
      <c r="J9" s="1602" t="s">
        <v>84</v>
      </c>
      <c r="K9" s="1602" t="s">
        <v>52</v>
      </c>
      <c r="L9" s="1602" t="s">
        <v>86</v>
      </c>
      <c r="M9" s="1602" t="s">
        <v>87</v>
      </c>
      <c r="N9" s="1602" t="s">
        <v>88</v>
      </c>
      <c r="O9" s="1602" t="s">
        <v>89</v>
      </c>
      <c r="P9" s="1602" t="s">
        <v>90</v>
      </c>
      <c r="Q9" s="1607" t="s">
        <v>91</v>
      </c>
      <c r="R9" s="1608"/>
      <c r="S9" s="1823" t="s">
        <v>92</v>
      </c>
    </row>
    <row r="10" spans="1:19" ht="43.9" customHeight="1" x14ac:dyDescent="0.2">
      <c r="A10" s="1676"/>
      <c r="B10" s="1836"/>
      <c r="C10" s="1603"/>
      <c r="D10" s="1603"/>
      <c r="E10" s="1603"/>
      <c r="F10" s="1603"/>
      <c r="G10" s="1603"/>
      <c r="H10" s="1603"/>
      <c r="I10" s="1603"/>
      <c r="J10" s="1603"/>
      <c r="K10" s="1603"/>
      <c r="L10" s="1603"/>
      <c r="M10" s="1603"/>
      <c r="N10" s="1603"/>
      <c r="O10" s="1603"/>
      <c r="P10" s="1603"/>
      <c r="Q10" s="61" t="s">
        <v>93</v>
      </c>
      <c r="R10" s="61" t="s">
        <v>94</v>
      </c>
      <c r="S10" s="1824"/>
    </row>
    <row r="11" spans="1:19" x14ac:dyDescent="0.2">
      <c r="A11" s="48"/>
      <c r="B11" s="757"/>
      <c r="C11" s="48"/>
      <c r="D11" s="48"/>
      <c r="E11" s="48"/>
      <c r="F11" s="48"/>
      <c r="G11" s="48"/>
      <c r="H11" s="48"/>
      <c r="I11" s="48"/>
      <c r="J11" s="48"/>
      <c r="K11" s="48"/>
      <c r="L11" s="48"/>
      <c r="M11" s="48"/>
      <c r="N11" s="48"/>
      <c r="O11" s="48"/>
      <c r="P11" s="48"/>
      <c r="Q11" s="48"/>
      <c r="R11" s="48"/>
      <c r="S11" s="101"/>
    </row>
    <row r="12" spans="1:19" ht="93" customHeight="1" x14ac:dyDescent="0.2">
      <c r="A12" s="1675">
        <v>1</v>
      </c>
      <c r="B12" s="1894" t="s">
        <v>1096</v>
      </c>
      <c r="C12" s="1906" t="s">
        <v>1949</v>
      </c>
      <c r="D12" s="1906" t="s">
        <v>1950</v>
      </c>
      <c r="E12" s="1908" t="s">
        <v>1952</v>
      </c>
      <c r="F12" s="918" t="s">
        <v>1953</v>
      </c>
      <c r="G12" s="915">
        <v>2</v>
      </c>
      <c r="H12" s="915">
        <v>2</v>
      </c>
      <c r="I12" s="919">
        <v>43654</v>
      </c>
      <c r="J12" s="919">
        <v>44039</v>
      </c>
      <c r="K12" s="271">
        <f t="shared" ref="K12:K17" si="0">(+J12-I12)/7</f>
        <v>55</v>
      </c>
      <c r="L12" s="224">
        <v>2</v>
      </c>
      <c r="M12" s="920">
        <f t="shared" ref="M12:M17" si="1">IF(L12/H12&gt;1,1,+L12/H12)</f>
        <v>1</v>
      </c>
      <c r="N12" s="315">
        <f t="shared" ref="N12:N17" si="2">+K12*M12</f>
        <v>55</v>
      </c>
      <c r="O12" s="315">
        <f t="shared" ref="O12:O17" si="3">IF(J12&lt;=$Q$10,N12,0)</f>
        <v>55</v>
      </c>
      <c r="P12" s="315">
        <f t="shared" ref="P12:P17" si="4">IF($Q$10&gt;=J12,K12,0)</f>
        <v>55</v>
      </c>
      <c r="Q12" s="260"/>
      <c r="R12" s="260"/>
      <c r="S12" s="1913" t="s">
        <v>2120</v>
      </c>
    </row>
    <row r="13" spans="1:19" ht="47.25" customHeight="1" x14ac:dyDescent="0.2">
      <c r="A13" s="1816"/>
      <c r="B13" s="1896"/>
      <c r="C13" s="1907"/>
      <c r="D13" s="1907" t="s">
        <v>1951</v>
      </c>
      <c r="E13" s="1909" t="s">
        <v>1951</v>
      </c>
      <c r="F13" s="918" t="s">
        <v>1954</v>
      </c>
      <c r="G13" s="915">
        <v>1</v>
      </c>
      <c r="H13" s="915">
        <v>1</v>
      </c>
      <c r="I13" s="919">
        <v>43654</v>
      </c>
      <c r="J13" s="919">
        <v>44039</v>
      </c>
      <c r="K13" s="271">
        <f t="shared" si="0"/>
        <v>55</v>
      </c>
      <c r="L13" s="224">
        <v>1</v>
      </c>
      <c r="M13" s="920">
        <f t="shared" si="1"/>
        <v>1</v>
      </c>
      <c r="N13" s="315">
        <f t="shared" si="2"/>
        <v>55</v>
      </c>
      <c r="O13" s="315">
        <f t="shared" si="3"/>
        <v>55</v>
      </c>
      <c r="P13" s="315">
        <f t="shared" si="4"/>
        <v>55</v>
      </c>
      <c r="Q13" s="260"/>
      <c r="R13" s="260"/>
      <c r="S13" s="1914"/>
    </row>
    <row r="14" spans="1:19" ht="57.75" customHeight="1" x14ac:dyDescent="0.2">
      <c r="A14" s="1676"/>
      <c r="B14" s="1898"/>
      <c r="C14" s="1907"/>
      <c r="D14" s="1907" t="s">
        <v>1951</v>
      </c>
      <c r="E14" s="1909" t="s">
        <v>1951</v>
      </c>
      <c r="F14" s="921" t="s">
        <v>1955</v>
      </c>
      <c r="G14" s="915">
        <v>1</v>
      </c>
      <c r="H14" s="915">
        <v>1</v>
      </c>
      <c r="I14" s="919">
        <v>43654</v>
      </c>
      <c r="J14" s="919">
        <v>44039</v>
      </c>
      <c r="K14" s="271">
        <f t="shared" si="0"/>
        <v>55</v>
      </c>
      <c r="L14" s="224">
        <v>1</v>
      </c>
      <c r="M14" s="920">
        <f t="shared" si="1"/>
        <v>1</v>
      </c>
      <c r="N14" s="315">
        <f t="shared" si="2"/>
        <v>55</v>
      </c>
      <c r="O14" s="315">
        <f t="shared" si="3"/>
        <v>55</v>
      </c>
      <c r="P14" s="315">
        <f t="shared" si="4"/>
        <v>55</v>
      </c>
      <c r="Q14" s="260"/>
      <c r="R14" s="260"/>
      <c r="S14" s="1914"/>
    </row>
    <row r="15" spans="1:19" ht="96.75" customHeight="1" x14ac:dyDescent="0.2">
      <c r="A15" s="287">
        <v>2</v>
      </c>
      <c r="B15" s="922" t="s">
        <v>1956</v>
      </c>
      <c r="C15" s="923" t="s">
        <v>1959</v>
      </c>
      <c r="D15" s="923" t="s">
        <v>1960</v>
      </c>
      <c r="E15" s="923" t="s">
        <v>1965</v>
      </c>
      <c r="F15" s="923" t="s">
        <v>1968</v>
      </c>
      <c r="G15" s="924">
        <v>1</v>
      </c>
      <c r="H15" s="924">
        <v>1</v>
      </c>
      <c r="I15" s="919">
        <v>43654</v>
      </c>
      <c r="J15" s="919">
        <v>44039</v>
      </c>
      <c r="K15" s="271">
        <f t="shared" si="0"/>
        <v>55</v>
      </c>
      <c r="L15" s="224">
        <v>1</v>
      </c>
      <c r="M15" s="920">
        <f t="shared" si="1"/>
        <v>1</v>
      </c>
      <c r="N15" s="315">
        <f t="shared" si="2"/>
        <v>55</v>
      </c>
      <c r="O15" s="315">
        <f t="shared" si="3"/>
        <v>55</v>
      </c>
      <c r="P15" s="315">
        <f t="shared" si="4"/>
        <v>55</v>
      </c>
      <c r="Q15" s="260"/>
      <c r="R15" s="260"/>
      <c r="S15" s="1914"/>
    </row>
    <row r="16" spans="1:19" ht="135" customHeight="1" x14ac:dyDescent="0.2">
      <c r="A16" s="287">
        <v>3</v>
      </c>
      <c r="B16" s="922" t="s">
        <v>1957</v>
      </c>
      <c r="C16" s="923" t="s">
        <v>1961</v>
      </c>
      <c r="D16" s="923" t="s">
        <v>1962</v>
      </c>
      <c r="E16" s="923" t="s">
        <v>1966</v>
      </c>
      <c r="F16" s="923" t="s">
        <v>1969</v>
      </c>
      <c r="G16" s="923">
        <v>2</v>
      </c>
      <c r="H16" s="923">
        <v>2</v>
      </c>
      <c r="I16" s="919">
        <v>43654</v>
      </c>
      <c r="J16" s="919">
        <v>44039</v>
      </c>
      <c r="K16" s="271">
        <f t="shared" si="0"/>
        <v>55</v>
      </c>
      <c r="L16" s="224">
        <v>2</v>
      </c>
      <c r="M16" s="920">
        <f t="shared" si="1"/>
        <v>1</v>
      </c>
      <c r="N16" s="315">
        <f t="shared" si="2"/>
        <v>55</v>
      </c>
      <c r="O16" s="315">
        <f t="shared" si="3"/>
        <v>55</v>
      </c>
      <c r="P16" s="315">
        <f t="shared" si="4"/>
        <v>55</v>
      </c>
      <c r="Q16" s="260"/>
      <c r="R16" s="260"/>
      <c r="S16" s="1914"/>
    </row>
    <row r="17" spans="1:19" ht="82.5" customHeight="1" x14ac:dyDescent="0.2">
      <c r="A17" s="287">
        <v>4</v>
      </c>
      <c r="B17" s="922" t="s">
        <v>1958</v>
      </c>
      <c r="C17" s="923" t="s">
        <v>1963</v>
      </c>
      <c r="D17" s="923" t="s">
        <v>1964</v>
      </c>
      <c r="E17" s="923" t="s">
        <v>1967</v>
      </c>
      <c r="F17" s="923" t="s">
        <v>1970</v>
      </c>
      <c r="G17" s="923">
        <v>1</v>
      </c>
      <c r="H17" s="923">
        <v>1</v>
      </c>
      <c r="I17" s="919">
        <v>43654</v>
      </c>
      <c r="J17" s="919">
        <v>44039</v>
      </c>
      <c r="K17" s="271">
        <f t="shared" si="0"/>
        <v>55</v>
      </c>
      <c r="L17" s="224">
        <v>1</v>
      </c>
      <c r="M17" s="920">
        <f t="shared" si="1"/>
        <v>1</v>
      </c>
      <c r="N17" s="315">
        <f t="shared" si="2"/>
        <v>55</v>
      </c>
      <c r="O17" s="315">
        <f t="shared" si="3"/>
        <v>55</v>
      </c>
      <c r="P17" s="315">
        <f t="shared" si="4"/>
        <v>55</v>
      </c>
      <c r="Q17" s="260"/>
      <c r="R17" s="260"/>
      <c r="S17" s="1915"/>
    </row>
    <row r="18" spans="1:19" x14ac:dyDescent="0.2">
      <c r="A18" s="253"/>
      <c r="B18" s="253"/>
      <c r="C18" s="925"/>
      <c r="D18" s="925"/>
      <c r="E18" s="925"/>
      <c r="F18" s="925"/>
      <c r="G18" s="925"/>
      <c r="H18" s="926">
        <f>SUM(H12:H17)</f>
        <v>8</v>
      </c>
      <c r="I18" s="927"/>
      <c r="J18" s="927"/>
      <c r="K18" s="928">
        <f>SUM(K12:K17)</f>
        <v>330</v>
      </c>
      <c r="L18" s="929">
        <f>SUM(L12:L17)</f>
        <v>8</v>
      </c>
      <c r="M18" s="927"/>
      <c r="N18" s="930"/>
      <c r="O18" s="355">
        <f>SUM(O12:O17)</f>
        <v>330</v>
      </c>
      <c r="P18" s="931">
        <f>SUM(P12:P17)</f>
        <v>330</v>
      </c>
    </row>
    <row r="19" spans="1:19" x14ac:dyDescent="0.2">
      <c r="A19" s="253"/>
      <c r="B19" s="253"/>
      <c r="C19" s="243"/>
      <c r="D19" s="243"/>
      <c r="E19" s="243"/>
      <c r="F19" s="243"/>
      <c r="G19" s="243"/>
      <c r="H19" s="243"/>
      <c r="I19" s="243"/>
      <c r="J19" s="243"/>
      <c r="K19" s="252"/>
      <c r="L19" s="243"/>
      <c r="M19" s="243"/>
      <c r="N19" s="251"/>
      <c r="O19" s="250"/>
      <c r="P19" s="249"/>
    </row>
    <row r="20" spans="1:19" x14ac:dyDescent="0.2">
      <c r="A20" s="1748"/>
      <c r="B20" s="1748"/>
      <c r="C20" s="1748"/>
      <c r="D20" s="318"/>
      <c r="E20" s="354"/>
      <c r="F20" s="354"/>
      <c r="G20" s="354"/>
      <c r="H20" s="354"/>
      <c r="I20" s="354"/>
      <c r="J20" s="354"/>
      <c r="K20" s="354"/>
      <c r="L20" s="354"/>
      <c r="M20" s="354"/>
      <c r="N20" s="354"/>
      <c r="O20" s="354"/>
      <c r="P20" s="354"/>
      <c r="Q20" s="354"/>
      <c r="R20" s="354"/>
    </row>
    <row r="21" spans="1:19" x14ac:dyDescent="0.2">
      <c r="A21" s="1750"/>
      <c r="B21" s="1750"/>
      <c r="C21" s="1750"/>
      <c r="D21" s="318"/>
      <c r="E21" s="354"/>
      <c r="F21" s="354"/>
      <c r="G21" s="354"/>
      <c r="H21" s="354"/>
      <c r="I21" s="354"/>
      <c r="J21" s="354"/>
      <c r="K21" s="354"/>
      <c r="L21" s="354"/>
      <c r="M21" s="354"/>
      <c r="N21" s="354"/>
      <c r="O21" s="354"/>
      <c r="P21" s="354"/>
      <c r="Q21" s="354"/>
      <c r="R21" s="354"/>
    </row>
    <row r="22" spans="1:19" x14ac:dyDescent="0.2">
      <c r="A22" s="1750"/>
      <c r="B22" s="1750"/>
      <c r="C22" s="756"/>
      <c r="D22" s="318"/>
      <c r="E22" s="353"/>
      <c r="F22" s="353"/>
      <c r="G22" s="353"/>
      <c r="H22" s="353"/>
      <c r="I22" s="353"/>
      <c r="J22" s="353"/>
      <c r="K22" s="353"/>
      <c r="L22" s="353"/>
      <c r="M22" s="353"/>
      <c r="N22" s="353"/>
      <c r="O22" s="352"/>
      <c r="P22" s="1910" t="s">
        <v>156</v>
      </c>
      <c r="Q22" s="1911"/>
      <c r="R22" s="1912"/>
      <c r="S22" s="328">
        <f>+P18</f>
        <v>330</v>
      </c>
    </row>
    <row r="23" spans="1:19" x14ac:dyDescent="0.2">
      <c r="A23" s="1750"/>
      <c r="B23" s="1750"/>
      <c r="C23" s="756"/>
      <c r="D23" s="318"/>
      <c r="E23" s="353"/>
      <c r="F23" s="353"/>
      <c r="G23" s="353"/>
      <c r="H23" s="353"/>
      <c r="I23" s="353"/>
      <c r="J23" s="353"/>
      <c r="K23" s="353"/>
      <c r="L23" s="353"/>
      <c r="M23" s="353"/>
      <c r="N23" s="353"/>
      <c r="O23" s="352"/>
      <c r="P23" s="1910" t="s">
        <v>155</v>
      </c>
      <c r="Q23" s="1911"/>
      <c r="R23" s="1912"/>
      <c r="S23" s="324">
        <f>+L18</f>
        <v>8</v>
      </c>
    </row>
    <row r="24" spans="1:19" x14ac:dyDescent="0.2">
      <c r="A24" s="327"/>
      <c r="B24" s="327"/>
      <c r="C24" s="74"/>
      <c r="D24" s="318"/>
      <c r="E24" s="351"/>
      <c r="F24" s="351"/>
      <c r="G24" s="351"/>
      <c r="H24" s="351"/>
      <c r="I24" s="351"/>
      <c r="J24" s="351"/>
      <c r="K24" s="351"/>
      <c r="L24" s="351"/>
      <c r="M24" s="351"/>
      <c r="N24" s="351"/>
      <c r="O24" s="350"/>
      <c r="P24" s="1910" t="s">
        <v>1068</v>
      </c>
      <c r="Q24" s="1911"/>
      <c r="R24" s="1912"/>
      <c r="S24" s="324">
        <f>H18</f>
        <v>8</v>
      </c>
    </row>
    <row r="25" spans="1:19" x14ac:dyDescent="0.2">
      <c r="A25" s="1750"/>
      <c r="B25" s="1750"/>
      <c r="C25" s="756"/>
      <c r="D25" s="318"/>
      <c r="E25" s="239"/>
      <c r="F25" s="349"/>
      <c r="G25" s="349"/>
      <c r="H25" s="349"/>
      <c r="I25" s="349"/>
      <c r="J25" s="349"/>
      <c r="K25" s="349"/>
      <c r="L25" s="349"/>
      <c r="M25" s="349"/>
      <c r="N25" s="349"/>
      <c r="O25" s="348" t="s">
        <v>1067</v>
      </c>
      <c r="P25" s="347" t="s">
        <v>154</v>
      </c>
      <c r="Q25" s="347"/>
      <c r="R25" s="347"/>
      <c r="S25" s="323">
        <f>IF(O18=0,0,+O18/K18)</f>
        <v>1</v>
      </c>
    </row>
    <row r="26" spans="1:19" x14ac:dyDescent="0.2">
      <c r="A26" s="246"/>
      <c r="B26" s="246"/>
      <c r="C26" s="246"/>
      <c r="D26" s="318"/>
      <c r="E26" s="239"/>
      <c r="F26" s="349"/>
      <c r="G26" s="349"/>
      <c r="H26" s="349"/>
      <c r="I26" s="349"/>
      <c r="J26" s="349"/>
      <c r="K26" s="349"/>
      <c r="L26" s="349"/>
      <c r="M26" s="349"/>
      <c r="N26" s="349"/>
      <c r="O26" s="348" t="s">
        <v>1066</v>
      </c>
      <c r="P26" s="347" t="s">
        <v>153</v>
      </c>
      <c r="Q26" s="347"/>
      <c r="R26" s="347"/>
      <c r="S26" s="323">
        <f>IF(H18=0,0,+L18/H18)</f>
        <v>1</v>
      </c>
    </row>
    <row r="27" spans="1:19" x14ac:dyDescent="0.2">
      <c r="A27" s="243"/>
      <c r="B27" s="243"/>
      <c r="C27" s="243"/>
      <c r="D27" s="243"/>
      <c r="E27" s="243"/>
      <c r="F27" s="243"/>
      <c r="G27" s="243"/>
      <c r="H27" s="243"/>
      <c r="I27" s="243"/>
      <c r="J27" s="243"/>
      <c r="K27" s="243"/>
      <c r="L27" s="243"/>
      <c r="M27" s="243"/>
      <c r="N27" s="243"/>
      <c r="O27" s="243"/>
    </row>
    <row r="28" spans="1:19" x14ac:dyDescent="0.2">
      <c r="A28" s="242"/>
      <c r="B28" s="242"/>
      <c r="C28" s="1769"/>
      <c r="D28" s="1769"/>
      <c r="E28" s="1769"/>
      <c r="F28" s="240"/>
      <c r="G28" s="240"/>
    </row>
  </sheetData>
  <mergeCells count="41">
    <mergeCell ref="S12:S17"/>
    <mergeCell ref="A1:B4"/>
    <mergeCell ref="A5:C5"/>
    <mergeCell ref="D5:J5"/>
    <mergeCell ref="K5:S5"/>
    <mergeCell ref="A6:S7"/>
    <mergeCell ref="C1:S4"/>
    <mergeCell ref="A8:B8"/>
    <mergeCell ref="Q8:R8"/>
    <mergeCell ref="A9:A10"/>
    <mergeCell ref="B9:B10"/>
    <mergeCell ref="C9:C10"/>
    <mergeCell ref="D9:D10"/>
    <mergeCell ref="E9:E10"/>
    <mergeCell ref="N9:N10"/>
    <mergeCell ref="O9:O10"/>
    <mergeCell ref="C28:E28"/>
    <mergeCell ref="E12:E14"/>
    <mergeCell ref="P24:R24"/>
    <mergeCell ref="P22:R22"/>
    <mergeCell ref="P23:R23"/>
    <mergeCell ref="A23:B23"/>
    <mergeCell ref="A25:B25"/>
    <mergeCell ref="B12:B14"/>
    <mergeCell ref="C12:C14"/>
    <mergeCell ref="D12:D14"/>
    <mergeCell ref="A12:A14"/>
    <mergeCell ref="A20:C20"/>
    <mergeCell ref="A21:C21"/>
    <mergeCell ref="A22:B22"/>
    <mergeCell ref="S9:S10"/>
    <mergeCell ref="F9:F10"/>
    <mergeCell ref="G9:G10"/>
    <mergeCell ref="H9:H10"/>
    <mergeCell ref="I9:I10"/>
    <mergeCell ref="J9:J10"/>
    <mergeCell ref="K9:K10"/>
    <mergeCell ref="P9:P10"/>
    <mergeCell ref="Q9:R9"/>
    <mergeCell ref="L9:L10"/>
    <mergeCell ref="M9:M10"/>
  </mergeCells>
  <conditionalFormatting sqref="M15:M17">
    <cfRule type="cellIs" dxfId="744" priority="16" operator="between">
      <formula>1</formula>
      <formula>0.9</formula>
    </cfRule>
  </conditionalFormatting>
  <conditionalFormatting sqref="M15:M17">
    <cfRule type="cellIs" dxfId="743" priority="13" operator="between">
      <formula>0.19</formula>
      <formula>0</formula>
    </cfRule>
    <cfRule type="cellIs" dxfId="742" priority="14" operator="between">
      <formula>0.49</formula>
      <formula>0.2</formula>
    </cfRule>
    <cfRule type="cellIs" dxfId="741" priority="15" operator="between">
      <formula>0.89</formula>
      <formula>0.5</formula>
    </cfRule>
  </conditionalFormatting>
  <conditionalFormatting sqref="M12:M17">
    <cfRule type="cellIs" dxfId="740" priority="12" operator="between">
      <formula>1</formula>
      <formula>0.9</formula>
    </cfRule>
  </conditionalFormatting>
  <conditionalFormatting sqref="M12:M17">
    <cfRule type="cellIs" dxfId="739" priority="9" operator="between">
      <formula>0.19</formula>
      <formula>0</formula>
    </cfRule>
    <cfRule type="cellIs" dxfId="738" priority="10" operator="between">
      <formula>0.49</formula>
      <formula>0.2</formula>
    </cfRule>
    <cfRule type="cellIs" dxfId="737" priority="11" operator="between">
      <formula>0.89</formula>
      <formula>0.5</formula>
    </cfRule>
  </conditionalFormatting>
  <conditionalFormatting sqref="M14">
    <cfRule type="cellIs" dxfId="736" priority="8" operator="between">
      <formula>1</formula>
      <formula>0.9</formula>
    </cfRule>
  </conditionalFormatting>
  <conditionalFormatting sqref="M14">
    <cfRule type="cellIs" dxfId="735" priority="5" operator="between">
      <formula>0.19</formula>
      <formula>0</formula>
    </cfRule>
    <cfRule type="cellIs" dxfId="734" priority="6" operator="between">
      <formula>0.49</formula>
      <formula>0.2</formula>
    </cfRule>
    <cfRule type="cellIs" dxfId="733" priority="7" operator="between">
      <formula>0.89</formula>
      <formula>0.5</formula>
    </cfRule>
  </conditionalFormatting>
  <conditionalFormatting sqref="S25:S26">
    <cfRule type="cellIs" dxfId="732" priority="1" stopIfTrue="1" operator="between">
      <formula>0.9</formula>
      <formula>1</formula>
    </cfRule>
    <cfRule type="cellIs" dxfId="731" priority="2" stopIfTrue="1" operator="between">
      <formula>0.5</formula>
      <formula>0.89</formula>
    </cfRule>
    <cfRule type="cellIs" dxfId="730" priority="3" stopIfTrue="1" operator="between">
      <formula>0.2</formula>
      <formula>0.49</formula>
    </cfRule>
    <cfRule type="cellIs" dxfId="729" priority="4" stopIfTrue="1" operator="between">
      <formula>0</formula>
      <formula>0.19</formula>
    </cfRule>
  </conditionalFormatting>
  <dataValidations count="2">
    <dataValidation type="custom" allowBlank="1" showDropDown="1" showInputMessage="1" prompt="Fecha posterior a la fecha de inicio" sqref="J12:J17">
      <formula1>OR(NOT(ISERROR(DATEVALUE(J12))), AND(ISNUMBER(J12), LEFT(CELL("format", J12))="D"))</formula1>
    </dataValidation>
    <dataValidation type="custom" allowBlank="1" showDropDown="1" sqref="I12:I17">
      <formula1>OR(NOT(ISERROR(DATEVALUE(I12))), AND(ISNUMBER(I12), LEFT(CELL("format", I12))="D"))</formula1>
    </dataValidation>
  </dataValidations>
  <hyperlinks>
    <hyperlink ref="A1:B4" location="'CONTROL PM'!A1" display="'CONTROL PM'!A1"/>
  </hyperlinks>
  <pageMargins left="0.7" right="0.7" top="0.75" bottom="0.75" header="0.3" footer="0.3"/>
  <pageSetup paperSize="125"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rgb="FF00B0F0"/>
  </sheetPr>
  <dimension ref="A1:X41"/>
  <sheetViews>
    <sheetView showGridLines="0" topLeftCell="N33" zoomScale="69" zoomScaleNormal="69" workbookViewId="0">
      <selection activeCell="S36" sqref="S36"/>
    </sheetView>
  </sheetViews>
  <sheetFormatPr baseColWidth="10" defaultColWidth="11.42578125" defaultRowHeight="11.25" x14ac:dyDescent="0.2"/>
  <cols>
    <col min="1" max="1" width="4.7109375" style="60" customWidth="1"/>
    <col min="2" max="2" width="12.85546875" style="60" customWidth="1"/>
    <col min="3" max="3" width="13.28515625" style="60" customWidth="1"/>
    <col min="4" max="4" width="39.5703125" style="364" customWidth="1"/>
    <col min="5" max="5" width="21.7109375" style="60" customWidth="1"/>
    <col min="6" max="7" width="23.140625" style="60" customWidth="1"/>
    <col min="8" max="8" width="34.28515625" style="60" customWidth="1"/>
    <col min="9" max="9" width="29.85546875" style="60" customWidth="1"/>
    <col min="10" max="11" width="18" style="60" customWidth="1"/>
    <col min="12" max="12" width="22.5703125" style="60" customWidth="1"/>
    <col min="13" max="14" width="18" style="60" customWidth="1"/>
    <col min="15" max="15" width="22.7109375" style="60" customWidth="1"/>
    <col min="16" max="16" width="13.140625" style="60" customWidth="1"/>
    <col min="17" max="17" width="18.28515625" style="60" customWidth="1"/>
    <col min="18" max="18" width="15.85546875" style="60" customWidth="1"/>
    <col min="19" max="19" width="16.42578125" style="60" customWidth="1"/>
    <col min="20" max="20" width="18.7109375" style="60" customWidth="1"/>
    <col min="21" max="21" width="16.28515625" style="60" customWidth="1"/>
    <col min="22" max="22" width="13.140625" style="60" customWidth="1"/>
    <col min="23" max="23" width="53.85546875" style="60" customWidth="1"/>
    <col min="24" max="24" width="13.140625" style="60" customWidth="1"/>
    <col min="25" max="16384" width="11.42578125" style="60"/>
  </cols>
  <sheetData>
    <row r="1" spans="1:24" s="391" customFormat="1" ht="17.45" customHeight="1" x14ac:dyDescent="0.2">
      <c r="A1" s="398"/>
      <c r="B1" s="398"/>
      <c r="C1" s="398"/>
      <c r="D1" s="1945" t="s">
        <v>2106</v>
      </c>
      <c r="E1" s="1946"/>
      <c r="F1" s="1946"/>
      <c r="G1" s="1946"/>
      <c r="H1" s="1946"/>
      <c r="I1" s="1946"/>
      <c r="J1" s="1946"/>
      <c r="K1" s="1946"/>
      <c r="L1" s="1946"/>
      <c r="M1" s="1946"/>
      <c r="N1" s="1946"/>
      <c r="O1" s="1946"/>
      <c r="P1" s="1946"/>
      <c r="Q1" s="1946"/>
      <c r="R1" s="1946"/>
      <c r="S1" s="1946"/>
      <c r="T1" s="1946"/>
      <c r="U1" s="1946"/>
      <c r="V1" s="1946"/>
      <c r="W1" s="1946"/>
      <c r="X1" s="1946"/>
    </row>
    <row r="2" spans="1:24" s="391" customFormat="1" ht="11.25" customHeight="1" x14ac:dyDescent="0.2">
      <c r="A2" s="397"/>
      <c r="B2" s="397"/>
      <c r="C2" s="397"/>
      <c r="D2" s="1947"/>
      <c r="E2" s="1948"/>
      <c r="F2" s="1948"/>
      <c r="G2" s="1948"/>
      <c r="H2" s="1948"/>
      <c r="I2" s="1948"/>
      <c r="J2" s="1948"/>
      <c r="K2" s="1948"/>
      <c r="L2" s="1948"/>
      <c r="M2" s="1948"/>
      <c r="N2" s="1948"/>
      <c r="O2" s="1948"/>
      <c r="P2" s="1948"/>
      <c r="Q2" s="1948"/>
      <c r="R2" s="1948"/>
      <c r="S2" s="1948"/>
      <c r="T2" s="1948"/>
      <c r="U2" s="1948"/>
      <c r="V2" s="1948"/>
      <c r="W2" s="1948"/>
      <c r="X2" s="1948"/>
    </row>
    <row r="3" spans="1:24" s="391" customFormat="1" ht="37.5" customHeight="1" x14ac:dyDescent="0.2">
      <c r="A3" s="396"/>
      <c r="B3" s="396"/>
      <c r="C3" s="396"/>
      <c r="D3" s="1949"/>
      <c r="E3" s="1950"/>
      <c r="F3" s="1950"/>
      <c r="G3" s="1950"/>
      <c r="H3" s="1950"/>
      <c r="I3" s="1950"/>
      <c r="J3" s="1950"/>
      <c r="K3" s="1950"/>
      <c r="L3" s="1950"/>
      <c r="M3" s="1950"/>
      <c r="N3" s="1950"/>
      <c r="O3" s="1950"/>
      <c r="P3" s="1950"/>
      <c r="Q3" s="1950"/>
      <c r="R3" s="1950"/>
      <c r="S3" s="1950"/>
      <c r="T3" s="1950"/>
      <c r="U3" s="1950"/>
      <c r="V3" s="1950"/>
      <c r="W3" s="1950"/>
      <c r="X3" s="1950"/>
    </row>
    <row r="4" spans="1:24" s="391" customFormat="1" ht="12.75" x14ac:dyDescent="0.2">
      <c r="A4" s="1951" t="s">
        <v>1184</v>
      </c>
      <c r="B4" s="1952"/>
      <c r="C4" s="1952"/>
      <c r="D4" s="1952"/>
      <c r="E4" s="1953"/>
      <c r="F4" s="1951" t="s">
        <v>1183</v>
      </c>
      <c r="G4" s="1952"/>
      <c r="H4" s="1952"/>
      <c r="I4" s="1952"/>
      <c r="J4" s="1953"/>
      <c r="K4" s="534"/>
      <c r="L4" s="1951" t="s">
        <v>1182</v>
      </c>
      <c r="M4" s="1952"/>
      <c r="N4" s="1952"/>
      <c r="O4" s="1952"/>
      <c r="P4" s="1952"/>
      <c r="Q4" s="1952"/>
      <c r="R4" s="1952"/>
      <c r="S4" s="1952"/>
      <c r="T4" s="1952"/>
      <c r="U4" s="1952"/>
      <c r="V4" s="1952"/>
      <c r="W4" s="1952"/>
      <c r="X4" s="1952"/>
    </row>
    <row r="5" spans="1:24" s="391" customFormat="1" ht="12.75" x14ac:dyDescent="0.2">
      <c r="A5" s="462"/>
      <c r="B5" s="462"/>
      <c r="C5" s="462"/>
      <c r="D5" s="462"/>
      <c r="E5" s="462"/>
      <c r="F5" s="462"/>
      <c r="G5" s="462"/>
      <c r="H5" s="462"/>
      <c r="I5" s="462"/>
      <c r="J5" s="462"/>
      <c r="K5" s="462"/>
      <c r="L5" s="462"/>
      <c r="M5" s="462"/>
      <c r="N5" s="462"/>
      <c r="O5" s="462"/>
      <c r="P5" s="462"/>
      <c r="Q5" s="462"/>
      <c r="R5" s="462"/>
      <c r="S5" s="462"/>
      <c r="T5" s="462"/>
      <c r="U5" s="462"/>
      <c r="V5" s="462"/>
      <c r="W5" s="462"/>
      <c r="X5" s="462"/>
    </row>
    <row r="6" spans="1:24" s="391" customFormat="1" ht="41.25" customHeight="1" x14ac:dyDescent="0.2">
      <c r="A6" s="1954" t="s">
        <v>65</v>
      </c>
      <c r="B6" s="1956"/>
      <c r="C6" s="1955"/>
      <c r="D6" s="463" t="s">
        <v>1244</v>
      </c>
      <c r="E6" s="1954" t="s">
        <v>63</v>
      </c>
      <c r="F6" s="1955"/>
      <c r="G6" s="651"/>
      <c r="H6" s="463" t="s">
        <v>1347</v>
      </c>
      <c r="I6" s="1954" t="s">
        <v>2</v>
      </c>
      <c r="J6" s="1955"/>
      <c r="K6" s="533"/>
      <c r="L6" s="464" t="s">
        <v>1248</v>
      </c>
      <c r="M6" s="465"/>
      <c r="N6" s="465"/>
      <c r="O6" s="465"/>
      <c r="P6" s="465"/>
      <c r="Q6" s="465"/>
      <c r="R6" s="465"/>
      <c r="S6" s="465"/>
      <c r="T6" s="465"/>
      <c r="U6" s="465"/>
      <c r="V6" s="465"/>
      <c r="W6" s="465"/>
      <c r="X6" s="466"/>
    </row>
    <row r="7" spans="1:24" s="391" customFormat="1" ht="58.5" customHeight="1" x14ac:dyDescent="0.2">
      <c r="A7" s="395" t="s">
        <v>105</v>
      </c>
      <c r="B7" s="467" t="s">
        <v>60</v>
      </c>
      <c r="C7" s="467" t="s">
        <v>70</v>
      </c>
      <c r="D7" s="467" t="s">
        <v>59</v>
      </c>
      <c r="E7" s="467" t="s">
        <v>58</v>
      </c>
      <c r="F7" s="467" t="s">
        <v>57</v>
      </c>
      <c r="G7" s="467" t="s">
        <v>1720</v>
      </c>
      <c r="H7" s="467" t="s">
        <v>56</v>
      </c>
      <c r="I7" s="467" t="s">
        <v>1587</v>
      </c>
      <c r="J7" s="467" t="s">
        <v>55</v>
      </c>
      <c r="K7" s="467" t="s">
        <v>1</v>
      </c>
      <c r="L7" s="467" t="s">
        <v>54</v>
      </c>
      <c r="M7" s="467" t="s">
        <v>53</v>
      </c>
      <c r="N7" s="467" t="s">
        <v>52</v>
      </c>
      <c r="O7" s="467" t="s">
        <v>51</v>
      </c>
      <c r="P7" s="467" t="s">
        <v>50</v>
      </c>
      <c r="Q7" s="467" t="s">
        <v>49</v>
      </c>
      <c r="R7" s="467" t="s">
        <v>48</v>
      </c>
      <c r="S7" s="467" t="s">
        <v>47</v>
      </c>
      <c r="T7" s="467" t="s">
        <v>46</v>
      </c>
      <c r="U7" s="38" t="s">
        <v>45</v>
      </c>
      <c r="V7" s="38" t="s">
        <v>44</v>
      </c>
      <c r="W7" s="38" t="s">
        <v>43</v>
      </c>
      <c r="X7" s="38" t="s">
        <v>42</v>
      </c>
    </row>
    <row r="8" spans="1:24" s="391" customFormat="1" ht="87.95" customHeight="1" x14ac:dyDescent="0.2">
      <c r="A8" s="394">
        <v>1</v>
      </c>
      <c r="B8" s="392"/>
      <c r="C8" s="392"/>
      <c r="D8" s="393" t="s">
        <v>1181</v>
      </c>
      <c r="E8" s="472"/>
      <c r="F8" s="473"/>
      <c r="G8" s="473"/>
      <c r="H8" s="473"/>
      <c r="I8" s="473"/>
      <c r="J8" s="473"/>
      <c r="K8" s="473"/>
      <c r="L8" s="473"/>
      <c r="M8" s="473"/>
      <c r="N8" s="473"/>
      <c r="O8" s="473"/>
      <c r="P8" s="473"/>
      <c r="Q8" s="473"/>
      <c r="R8" s="473"/>
      <c r="S8" s="473"/>
      <c r="T8" s="473"/>
      <c r="U8" s="473"/>
      <c r="V8" s="473"/>
      <c r="W8" s="473"/>
      <c r="X8" s="473"/>
    </row>
    <row r="9" spans="1:24" ht="48.95" customHeight="1" x14ac:dyDescent="0.2">
      <c r="A9" s="380" t="s">
        <v>1143</v>
      </c>
      <c r="B9" s="539" t="s">
        <v>30</v>
      </c>
      <c r="C9" s="539" t="s">
        <v>29</v>
      </c>
      <c r="D9" s="540" t="s">
        <v>1180</v>
      </c>
      <c r="E9" s="1966" t="s">
        <v>1179</v>
      </c>
      <c r="F9" s="1966" t="s">
        <v>1178</v>
      </c>
      <c r="G9" s="1611">
        <v>1</v>
      </c>
      <c r="H9" s="1958" t="s">
        <v>1177</v>
      </c>
      <c r="I9" s="1963" t="s">
        <v>1567</v>
      </c>
      <c r="J9" s="1611">
        <v>1</v>
      </c>
      <c r="K9" s="1969" t="s">
        <v>1608</v>
      </c>
      <c r="L9" s="1921">
        <v>43252</v>
      </c>
      <c r="M9" s="1921">
        <v>43830</v>
      </c>
      <c r="N9" s="1918">
        <f t="shared" ref="N9:N23" si="0">(M9-L9)/7</f>
        <v>82.571428571428569</v>
      </c>
      <c r="O9" s="1926">
        <v>44165</v>
      </c>
      <c r="P9" s="1918">
        <f>(O9-L9)/7-N9</f>
        <v>47.857142857142847</v>
      </c>
      <c r="Q9" s="1937" t="str">
        <f ca="1">IF((M9-TODAY())/7&gt;=N9/4,"En tiempo","Alerta")</f>
        <v>Alerta</v>
      </c>
      <c r="R9" s="1934">
        <v>0.45</v>
      </c>
      <c r="S9" s="1940">
        <f>IF(R9/J9&gt;1,1,+R9/J9)</f>
        <v>0.45</v>
      </c>
      <c r="T9" s="1934"/>
      <c r="U9" s="1974" t="str">
        <f>IF(O9&lt;=M9,"Cumple","Incumple")</f>
        <v>Incumple</v>
      </c>
      <c r="V9" s="1929"/>
      <c r="W9" s="1875" t="s">
        <v>1972</v>
      </c>
      <c r="X9" s="1929"/>
    </row>
    <row r="10" spans="1:24" ht="71.45" customHeight="1" x14ac:dyDescent="0.2">
      <c r="A10" s="380" t="s">
        <v>1138</v>
      </c>
      <c r="B10" s="539" t="s">
        <v>30</v>
      </c>
      <c r="C10" s="539" t="s">
        <v>29</v>
      </c>
      <c r="D10" s="540" t="s">
        <v>1176</v>
      </c>
      <c r="E10" s="1967"/>
      <c r="F10" s="1967"/>
      <c r="G10" s="1957"/>
      <c r="H10" s="1959"/>
      <c r="I10" s="1964"/>
      <c r="J10" s="1957"/>
      <c r="K10" s="1970"/>
      <c r="L10" s="1922"/>
      <c r="M10" s="1922"/>
      <c r="N10" s="1919">
        <f t="shared" si="0"/>
        <v>0</v>
      </c>
      <c r="O10" s="1927"/>
      <c r="P10" s="1919">
        <f t="shared" ref="P10:P23" si="1">(O10-L10)/7-N10</f>
        <v>0</v>
      </c>
      <c r="Q10" s="1938"/>
      <c r="R10" s="1935"/>
      <c r="S10" s="1941" t="e">
        <f t="shared" ref="S10:S23" si="2">IF(R10/J10&gt;1,1,+R10/J10)</f>
        <v>#DIV/0!</v>
      </c>
      <c r="T10" s="1935"/>
      <c r="U10" s="1975"/>
      <c r="V10" s="1930"/>
      <c r="W10" s="1932"/>
      <c r="X10" s="1930"/>
    </row>
    <row r="11" spans="1:24" s="62" customFormat="1" ht="52.5" customHeight="1" x14ac:dyDescent="0.2">
      <c r="A11" s="380" t="s">
        <v>1175</v>
      </c>
      <c r="B11" s="539" t="s">
        <v>30</v>
      </c>
      <c r="C11" s="539" t="s">
        <v>29</v>
      </c>
      <c r="D11" s="541" t="s">
        <v>1174</v>
      </c>
      <c r="E11" s="1967"/>
      <c r="F11" s="1967"/>
      <c r="G11" s="1612"/>
      <c r="H11" s="1960"/>
      <c r="I11" s="1965"/>
      <c r="J11" s="1612"/>
      <c r="K11" s="1971"/>
      <c r="L11" s="1923"/>
      <c r="M11" s="1923"/>
      <c r="N11" s="1920">
        <f t="shared" si="0"/>
        <v>0</v>
      </c>
      <c r="O11" s="1928"/>
      <c r="P11" s="1920">
        <f t="shared" si="1"/>
        <v>0</v>
      </c>
      <c r="Q11" s="1939"/>
      <c r="R11" s="1936"/>
      <c r="S11" s="1942" t="e">
        <f t="shared" si="2"/>
        <v>#DIV/0!</v>
      </c>
      <c r="T11" s="1936"/>
      <c r="U11" s="1976"/>
      <c r="V11" s="1931"/>
      <c r="W11" s="1933"/>
      <c r="X11" s="1931"/>
    </row>
    <row r="12" spans="1:24" ht="90.75" customHeight="1" x14ac:dyDescent="0.2">
      <c r="A12" s="380" t="s">
        <v>1173</v>
      </c>
      <c r="B12" s="539" t="s">
        <v>30</v>
      </c>
      <c r="C12" s="539" t="s">
        <v>29</v>
      </c>
      <c r="D12" s="540" t="s">
        <v>1514</v>
      </c>
      <c r="E12" s="1967"/>
      <c r="F12" s="1967"/>
      <c r="G12" s="649">
        <v>2</v>
      </c>
      <c r="H12" s="542" t="s">
        <v>1172</v>
      </c>
      <c r="I12" s="561" t="s">
        <v>1588</v>
      </c>
      <c r="J12" s="282">
        <v>2</v>
      </c>
      <c r="K12" s="559" t="s">
        <v>1609</v>
      </c>
      <c r="L12" s="374">
        <v>43252</v>
      </c>
      <c r="M12" s="374">
        <v>43830</v>
      </c>
      <c r="N12" s="373">
        <f t="shared" si="0"/>
        <v>82.571428571428569</v>
      </c>
      <c r="O12" s="374">
        <v>43369</v>
      </c>
      <c r="P12" s="373">
        <f t="shared" si="1"/>
        <v>-65.857142857142861</v>
      </c>
      <c r="Q12" s="468" t="str">
        <f ca="1">IF((M12-TODAY())/7&gt;=N12/4,"En tiempo","Alerta")</f>
        <v>Alerta</v>
      </c>
      <c r="R12" s="373">
        <v>2</v>
      </c>
      <c r="S12" s="368">
        <f>IF(R12/J12&gt;1,1,+R12/J12)</f>
        <v>1</v>
      </c>
      <c r="T12" s="374">
        <v>43369</v>
      </c>
      <c r="U12" s="469" t="str">
        <f>IF(O12&lt;=M12,"Cumple","Incumple")</f>
        <v>Cumple</v>
      </c>
      <c r="V12" s="369"/>
      <c r="W12" s="544" t="s">
        <v>1515</v>
      </c>
      <c r="X12" s="369"/>
    </row>
    <row r="13" spans="1:24" ht="63.75" x14ac:dyDescent="0.2">
      <c r="A13" s="83" t="s">
        <v>1135</v>
      </c>
      <c r="B13" s="539" t="s">
        <v>30</v>
      </c>
      <c r="C13" s="539" t="s">
        <v>29</v>
      </c>
      <c r="D13" s="540" t="s">
        <v>1171</v>
      </c>
      <c r="E13" s="1968"/>
      <c r="F13" s="1968"/>
      <c r="G13" s="649">
        <v>3</v>
      </c>
      <c r="H13" s="543" t="s">
        <v>1170</v>
      </c>
      <c r="I13" s="561" t="s">
        <v>1567</v>
      </c>
      <c r="J13" s="282">
        <v>1</v>
      </c>
      <c r="K13" s="559" t="s">
        <v>1609</v>
      </c>
      <c r="L13" s="374">
        <v>43252</v>
      </c>
      <c r="M13" s="374">
        <v>43830</v>
      </c>
      <c r="N13" s="373">
        <f t="shared" si="0"/>
        <v>82.571428571428569</v>
      </c>
      <c r="O13" s="374">
        <v>44165</v>
      </c>
      <c r="P13" s="373">
        <f t="shared" si="1"/>
        <v>47.857142857142847</v>
      </c>
      <c r="Q13" s="468" t="str">
        <f ca="1">IF((M13-TODAY())/7&gt;=N13/4,"En tiempo","Alerta")</f>
        <v>Alerta</v>
      </c>
      <c r="R13" s="390">
        <v>0.35</v>
      </c>
      <c r="S13" s="368">
        <f t="shared" si="2"/>
        <v>0.35</v>
      </c>
      <c r="T13" s="390"/>
      <c r="U13" s="469" t="str">
        <f t="shared" ref="U13:U35" si="3">IF(O13&lt;=M13,"Cumple","Incumple")</f>
        <v>Incumple</v>
      </c>
      <c r="V13" s="369"/>
      <c r="W13" s="531" t="s">
        <v>1972</v>
      </c>
      <c r="X13" s="369"/>
    </row>
    <row r="14" spans="1:24" ht="138" customHeight="1" x14ac:dyDescent="0.2">
      <c r="A14" s="1924">
        <v>2</v>
      </c>
      <c r="B14" s="539" t="s">
        <v>30</v>
      </c>
      <c r="C14" s="539" t="s">
        <v>29</v>
      </c>
      <c r="D14" s="1924" t="s">
        <v>1169</v>
      </c>
      <c r="E14" s="1924" t="s">
        <v>1168</v>
      </c>
      <c r="F14" s="1924" t="s">
        <v>1167</v>
      </c>
      <c r="G14" s="367">
        <v>4</v>
      </c>
      <c r="H14" s="1961" t="s">
        <v>1166</v>
      </c>
      <c r="I14" s="562" t="s">
        <v>1589</v>
      </c>
      <c r="J14" s="388">
        <v>1</v>
      </c>
      <c r="K14" s="1972" t="s">
        <v>1610</v>
      </c>
      <c r="L14" s="374">
        <v>43252</v>
      </c>
      <c r="M14" s="374">
        <v>43830</v>
      </c>
      <c r="N14" s="373">
        <f t="shared" si="0"/>
        <v>82.571428571428569</v>
      </c>
      <c r="O14" s="374">
        <v>44165</v>
      </c>
      <c r="P14" s="373">
        <f t="shared" si="1"/>
        <v>47.857142857142847</v>
      </c>
      <c r="Q14" s="468" t="str">
        <f ca="1">IF((M14-TODAY())/7&gt;=N14/4,"En tiempo","Alerta")</f>
        <v>Alerta</v>
      </c>
      <c r="R14" s="385">
        <v>0.5</v>
      </c>
      <c r="S14" s="368">
        <f t="shared" si="2"/>
        <v>0.5</v>
      </c>
      <c r="T14" s="374">
        <v>43369</v>
      </c>
      <c r="U14" s="469" t="str">
        <f t="shared" si="3"/>
        <v>Incumple</v>
      </c>
      <c r="V14" s="369"/>
      <c r="W14" s="531" t="s">
        <v>1973</v>
      </c>
      <c r="X14" s="369"/>
    </row>
    <row r="15" spans="1:24" ht="114" customHeight="1" x14ac:dyDescent="0.2">
      <c r="A15" s="1925"/>
      <c r="B15" s="539" t="s">
        <v>30</v>
      </c>
      <c r="C15" s="539" t="s">
        <v>29</v>
      </c>
      <c r="D15" s="1925"/>
      <c r="E15" s="1925"/>
      <c r="F15" s="1925"/>
      <c r="G15" s="367">
        <v>5</v>
      </c>
      <c r="H15" s="1962"/>
      <c r="I15" s="562" t="s">
        <v>1590</v>
      </c>
      <c r="J15" s="388">
        <v>1</v>
      </c>
      <c r="K15" s="1973"/>
      <c r="L15" s="374">
        <v>43252</v>
      </c>
      <c r="M15" s="374">
        <v>43830</v>
      </c>
      <c r="N15" s="373">
        <f t="shared" si="0"/>
        <v>82.571428571428569</v>
      </c>
      <c r="O15" s="374">
        <v>44165</v>
      </c>
      <c r="P15" s="373">
        <f t="shared" si="1"/>
        <v>47.857142857142847</v>
      </c>
      <c r="Q15" s="468" t="str">
        <f t="shared" ref="Q15:Q23" ca="1" si="4">IF((M15-TODAY())/7&gt;=N15/4,"En tiempo","Alerta")</f>
        <v>Alerta</v>
      </c>
      <c r="R15" s="385">
        <v>0.5</v>
      </c>
      <c r="S15" s="368">
        <f t="shared" si="2"/>
        <v>0.5</v>
      </c>
      <c r="T15" s="374">
        <v>43369</v>
      </c>
      <c r="U15" s="469" t="str">
        <f t="shared" si="3"/>
        <v>Incumple</v>
      </c>
      <c r="V15" s="369"/>
      <c r="W15" s="758" t="s">
        <v>1973</v>
      </c>
      <c r="X15" s="369"/>
    </row>
    <row r="16" spans="1:24" ht="114" customHeight="1" x14ac:dyDescent="0.2">
      <c r="A16" s="1925"/>
      <c r="B16" s="539" t="s">
        <v>30</v>
      </c>
      <c r="C16" s="539" t="s">
        <v>29</v>
      </c>
      <c r="D16" s="1925"/>
      <c r="E16" s="1925"/>
      <c r="F16" s="1925"/>
      <c r="G16" s="367">
        <v>6</v>
      </c>
      <c r="H16" s="1962"/>
      <c r="I16" s="562" t="s">
        <v>1591</v>
      </c>
      <c r="J16" s="388">
        <v>1</v>
      </c>
      <c r="K16" s="1973"/>
      <c r="L16" s="374">
        <v>43252</v>
      </c>
      <c r="M16" s="374">
        <v>43830</v>
      </c>
      <c r="N16" s="373">
        <f t="shared" si="0"/>
        <v>82.571428571428569</v>
      </c>
      <c r="O16" s="374">
        <v>44165</v>
      </c>
      <c r="P16" s="373">
        <f t="shared" si="1"/>
        <v>47.857142857142847</v>
      </c>
      <c r="Q16" s="468" t="str">
        <f t="shared" ca="1" si="4"/>
        <v>Alerta</v>
      </c>
      <c r="R16" s="385">
        <v>0.05</v>
      </c>
      <c r="S16" s="368">
        <f>IF(R16/J16&gt;1,1,+R16/J16)</f>
        <v>0.05</v>
      </c>
      <c r="T16" s="385"/>
      <c r="U16" s="469" t="str">
        <f t="shared" si="3"/>
        <v>Incumple</v>
      </c>
      <c r="V16" s="369"/>
      <c r="W16" s="758" t="s">
        <v>1974</v>
      </c>
      <c r="X16" s="369"/>
    </row>
    <row r="17" spans="1:24" ht="87.95" customHeight="1" x14ac:dyDescent="0.2">
      <c r="A17" s="367">
        <v>3</v>
      </c>
      <c r="B17" s="539" t="s">
        <v>30</v>
      </c>
      <c r="C17" s="539" t="s">
        <v>29</v>
      </c>
      <c r="D17" s="377" t="s">
        <v>1165</v>
      </c>
      <c r="E17" s="367" t="s">
        <v>1164</v>
      </c>
      <c r="F17" s="367" t="s">
        <v>1163</v>
      </c>
      <c r="G17" s="650">
        <v>7</v>
      </c>
      <c r="H17" s="389" t="s">
        <v>1162</v>
      </c>
      <c r="I17" s="562" t="s">
        <v>1592</v>
      </c>
      <c r="J17" s="388">
        <v>1</v>
      </c>
      <c r="K17" s="560" t="s">
        <v>1611</v>
      </c>
      <c r="L17" s="374">
        <v>43252</v>
      </c>
      <c r="M17" s="374">
        <v>43830</v>
      </c>
      <c r="N17" s="373">
        <f t="shared" si="0"/>
        <v>82.571428571428569</v>
      </c>
      <c r="O17" s="374">
        <v>43641</v>
      </c>
      <c r="P17" s="373">
        <f t="shared" si="1"/>
        <v>-27</v>
      </c>
      <c r="Q17" s="468" t="str">
        <f t="shared" ca="1" si="4"/>
        <v>Alerta</v>
      </c>
      <c r="R17" s="385">
        <v>1</v>
      </c>
      <c r="S17" s="368">
        <f t="shared" si="2"/>
        <v>1</v>
      </c>
      <c r="T17" s="374">
        <v>43369</v>
      </c>
      <c r="U17" s="469" t="str">
        <f t="shared" si="3"/>
        <v>Cumple</v>
      </c>
      <c r="V17" s="369"/>
      <c r="W17" s="531" t="s">
        <v>1516</v>
      </c>
      <c r="X17" s="369"/>
    </row>
    <row r="18" spans="1:24" ht="100.5" customHeight="1" x14ac:dyDescent="0.2">
      <c r="A18" s="1924">
        <v>4</v>
      </c>
      <c r="B18" s="539" t="s">
        <v>30</v>
      </c>
      <c r="C18" s="539" t="s">
        <v>29</v>
      </c>
      <c r="D18" s="1924" t="s">
        <v>1161</v>
      </c>
      <c r="E18" s="1924" t="s">
        <v>1160</v>
      </c>
      <c r="F18" s="367" t="s">
        <v>1978</v>
      </c>
      <c r="G18" s="650">
        <v>8</v>
      </c>
      <c r="H18" s="389" t="s">
        <v>1977</v>
      </c>
      <c r="I18" s="562" t="s">
        <v>1976</v>
      </c>
      <c r="J18" s="388">
        <v>9</v>
      </c>
      <c r="K18" s="560" t="s">
        <v>1609</v>
      </c>
      <c r="L18" s="374">
        <v>43252</v>
      </c>
      <c r="M18" s="374">
        <v>43830</v>
      </c>
      <c r="N18" s="373">
        <f t="shared" si="0"/>
        <v>82.571428571428569</v>
      </c>
      <c r="O18" s="374">
        <v>44165</v>
      </c>
      <c r="P18" s="373">
        <f t="shared" si="1"/>
        <v>47.857142857142847</v>
      </c>
      <c r="Q18" s="468" t="str">
        <f t="shared" ca="1" si="4"/>
        <v>Alerta</v>
      </c>
      <c r="R18" s="385">
        <v>4</v>
      </c>
      <c r="S18" s="368">
        <f t="shared" si="2"/>
        <v>0.44444444444444442</v>
      </c>
      <c r="T18" s="385"/>
      <c r="U18" s="469" t="str">
        <f t="shared" si="3"/>
        <v>Incumple</v>
      </c>
      <c r="V18" s="369"/>
      <c r="W18" s="531" t="s">
        <v>1975</v>
      </c>
      <c r="X18" s="369"/>
    </row>
    <row r="19" spans="1:24" ht="103.5" customHeight="1" x14ac:dyDescent="0.2">
      <c r="A19" s="1925"/>
      <c r="B19" s="539" t="s">
        <v>30</v>
      </c>
      <c r="C19" s="539" t="s">
        <v>29</v>
      </c>
      <c r="D19" s="1925"/>
      <c r="E19" s="1925"/>
      <c r="F19" s="367" t="s">
        <v>1159</v>
      </c>
      <c r="G19" s="650">
        <v>9</v>
      </c>
      <c r="H19" s="389" t="s">
        <v>1158</v>
      </c>
      <c r="I19" s="562" t="s">
        <v>1593</v>
      </c>
      <c r="J19" s="388">
        <v>1</v>
      </c>
      <c r="K19" s="560" t="s">
        <v>1612</v>
      </c>
      <c r="L19" s="374">
        <v>43252</v>
      </c>
      <c r="M19" s="374">
        <v>43830</v>
      </c>
      <c r="N19" s="373">
        <f t="shared" si="0"/>
        <v>82.571428571428569</v>
      </c>
      <c r="O19" s="374">
        <v>43641</v>
      </c>
      <c r="P19" s="373">
        <f t="shared" si="1"/>
        <v>-27</v>
      </c>
      <c r="Q19" s="468" t="str">
        <f t="shared" ca="1" si="4"/>
        <v>Alerta</v>
      </c>
      <c r="R19" s="385">
        <v>1</v>
      </c>
      <c r="S19" s="368">
        <f t="shared" si="2"/>
        <v>1</v>
      </c>
      <c r="T19" s="374">
        <v>43369</v>
      </c>
      <c r="U19" s="469" t="str">
        <f t="shared" si="3"/>
        <v>Cumple</v>
      </c>
      <c r="V19" s="369"/>
      <c r="W19" s="221" t="s">
        <v>1157</v>
      </c>
      <c r="X19" s="369"/>
    </row>
    <row r="20" spans="1:24" ht="84" customHeight="1" x14ac:dyDescent="0.2">
      <c r="A20" s="1925"/>
      <c r="B20" s="539" t="s">
        <v>30</v>
      </c>
      <c r="C20" s="539" t="s">
        <v>29</v>
      </c>
      <c r="D20" s="1925"/>
      <c r="E20" s="1925"/>
      <c r="F20" s="367" t="s">
        <v>1156</v>
      </c>
      <c r="G20" s="650">
        <v>10</v>
      </c>
      <c r="H20" s="389" t="s">
        <v>1155</v>
      </c>
      <c r="I20" s="562" t="s">
        <v>1594</v>
      </c>
      <c r="J20" s="388">
        <v>1</v>
      </c>
      <c r="K20" s="560" t="s">
        <v>1612</v>
      </c>
      <c r="L20" s="374">
        <v>43252</v>
      </c>
      <c r="M20" s="374">
        <v>43830</v>
      </c>
      <c r="N20" s="373">
        <f t="shared" si="0"/>
        <v>82.571428571428569</v>
      </c>
      <c r="O20" s="374">
        <v>44165</v>
      </c>
      <c r="P20" s="373">
        <f t="shared" si="1"/>
        <v>47.857142857142847</v>
      </c>
      <c r="Q20" s="468" t="str">
        <f t="shared" ca="1" si="4"/>
        <v>Alerta</v>
      </c>
      <c r="R20" s="385">
        <v>0</v>
      </c>
      <c r="S20" s="368">
        <f t="shared" si="2"/>
        <v>0</v>
      </c>
      <c r="T20" s="385"/>
      <c r="U20" s="469" t="str">
        <f t="shared" si="3"/>
        <v>Incumple</v>
      </c>
      <c r="V20" s="369"/>
      <c r="W20" s="546" t="s">
        <v>1979</v>
      </c>
      <c r="X20" s="369"/>
    </row>
    <row r="21" spans="1:24" ht="84.6" customHeight="1" x14ac:dyDescent="0.2">
      <c r="A21" s="367">
        <v>5</v>
      </c>
      <c r="B21" s="539" t="s">
        <v>30</v>
      </c>
      <c r="C21" s="539" t="s">
        <v>29</v>
      </c>
      <c r="D21" s="377" t="s">
        <v>1154</v>
      </c>
      <c r="E21" s="367" t="s">
        <v>1153</v>
      </c>
      <c r="F21" s="367" t="s">
        <v>1152</v>
      </c>
      <c r="G21" s="650">
        <v>11</v>
      </c>
      <c r="H21" s="389" t="s">
        <v>1151</v>
      </c>
      <c r="I21" s="562" t="s">
        <v>1595</v>
      </c>
      <c r="J21" s="388">
        <v>1</v>
      </c>
      <c r="K21" s="560" t="s">
        <v>1613</v>
      </c>
      <c r="L21" s="374">
        <v>43252</v>
      </c>
      <c r="M21" s="374">
        <v>43830</v>
      </c>
      <c r="N21" s="373">
        <f t="shared" si="0"/>
        <v>82.571428571428569</v>
      </c>
      <c r="O21" s="374">
        <v>43369</v>
      </c>
      <c r="P21" s="373">
        <f t="shared" si="1"/>
        <v>-65.857142857142861</v>
      </c>
      <c r="Q21" s="468" t="str">
        <f t="shared" ca="1" si="4"/>
        <v>Alerta</v>
      </c>
      <c r="R21" s="385">
        <v>1</v>
      </c>
      <c r="S21" s="368">
        <f t="shared" si="2"/>
        <v>1</v>
      </c>
      <c r="T21" s="759">
        <v>43784</v>
      </c>
      <c r="U21" s="469" t="str">
        <f t="shared" si="3"/>
        <v>Cumple</v>
      </c>
      <c r="V21" s="369"/>
      <c r="W21" s="758" t="s">
        <v>1980</v>
      </c>
      <c r="X21" s="369"/>
    </row>
    <row r="22" spans="1:24" ht="70.5" customHeight="1" x14ac:dyDescent="0.2">
      <c r="A22" s="367">
        <v>6</v>
      </c>
      <c r="B22" s="539" t="s">
        <v>30</v>
      </c>
      <c r="C22" s="539" t="s">
        <v>29</v>
      </c>
      <c r="D22" s="377" t="s">
        <v>1150</v>
      </c>
      <c r="E22" s="367" t="s">
        <v>1149</v>
      </c>
      <c r="F22" s="367" t="s">
        <v>1148</v>
      </c>
      <c r="G22" s="367">
        <v>12</v>
      </c>
      <c r="H22" s="376" t="s">
        <v>1147</v>
      </c>
      <c r="I22" s="562" t="s">
        <v>1596</v>
      </c>
      <c r="J22" s="371">
        <v>1</v>
      </c>
      <c r="K22" s="560" t="s">
        <v>1614</v>
      </c>
      <c r="L22" s="374">
        <v>43252</v>
      </c>
      <c r="M22" s="374">
        <v>43830</v>
      </c>
      <c r="N22" s="373">
        <f t="shared" si="0"/>
        <v>82.571428571428569</v>
      </c>
      <c r="O22" s="374">
        <v>43641</v>
      </c>
      <c r="P22" s="373">
        <f t="shared" si="1"/>
        <v>-27</v>
      </c>
      <c r="Q22" s="468" t="str">
        <f t="shared" ca="1" si="4"/>
        <v>Alerta</v>
      </c>
      <c r="R22" s="385">
        <v>1</v>
      </c>
      <c r="S22" s="653">
        <f t="shared" si="2"/>
        <v>1</v>
      </c>
      <c r="T22" s="374">
        <v>43369</v>
      </c>
      <c r="U22" s="469" t="str">
        <f t="shared" si="3"/>
        <v>Cumple</v>
      </c>
      <c r="V22" s="369"/>
      <c r="W22" s="221" t="s">
        <v>1518</v>
      </c>
      <c r="X22" s="369"/>
    </row>
    <row r="23" spans="1:24" ht="92.1" customHeight="1" x14ac:dyDescent="0.2">
      <c r="A23" s="367">
        <v>7</v>
      </c>
      <c r="B23" s="539" t="s">
        <v>30</v>
      </c>
      <c r="C23" s="539" t="s">
        <v>29</v>
      </c>
      <c r="D23" s="377" t="s">
        <v>1146</v>
      </c>
      <c r="E23" s="387" t="s">
        <v>1145</v>
      </c>
      <c r="F23" s="387" t="s">
        <v>1519</v>
      </c>
      <c r="G23" s="387">
        <v>13</v>
      </c>
      <c r="H23" s="376" t="s">
        <v>1520</v>
      </c>
      <c r="I23" s="563" t="s">
        <v>1597</v>
      </c>
      <c r="J23" s="386">
        <v>1</v>
      </c>
      <c r="K23" s="560" t="s">
        <v>1615</v>
      </c>
      <c r="L23" s="374">
        <v>43252</v>
      </c>
      <c r="M23" s="374">
        <v>43830</v>
      </c>
      <c r="N23" s="373">
        <f t="shared" si="0"/>
        <v>82.571428571428569</v>
      </c>
      <c r="O23" s="374">
        <v>44165</v>
      </c>
      <c r="P23" s="373">
        <f t="shared" si="1"/>
        <v>47.857142857142847</v>
      </c>
      <c r="Q23" s="468" t="str">
        <f t="shared" ca="1" si="4"/>
        <v>Alerta</v>
      </c>
      <c r="R23" s="385">
        <v>0</v>
      </c>
      <c r="S23" s="368">
        <f t="shared" si="2"/>
        <v>0</v>
      </c>
      <c r="T23" s="385"/>
      <c r="U23" s="469" t="str">
        <f t="shared" si="3"/>
        <v>Incumple</v>
      </c>
      <c r="V23" s="369"/>
      <c r="W23" s="547" t="s">
        <v>1517</v>
      </c>
      <c r="X23" s="369"/>
    </row>
    <row r="24" spans="1:24" ht="51.75" customHeight="1" x14ac:dyDescent="0.2">
      <c r="A24" s="381">
        <v>8</v>
      </c>
      <c r="B24" s="539" t="s">
        <v>30</v>
      </c>
      <c r="C24" s="539" t="s">
        <v>29</v>
      </c>
      <c r="D24" s="384" t="s">
        <v>1144</v>
      </c>
      <c r="E24" s="474"/>
      <c r="F24" s="475"/>
      <c r="G24" s="475"/>
      <c r="H24" s="475"/>
      <c r="I24" s="564"/>
      <c r="J24" s="475"/>
      <c r="K24" s="567"/>
      <c r="L24" s="475"/>
      <c r="M24" s="475"/>
      <c r="N24" s="475"/>
      <c r="O24" s="475"/>
      <c r="P24" s="475"/>
      <c r="Q24" s="475"/>
      <c r="R24" s="475"/>
      <c r="S24" s="475"/>
      <c r="T24" s="475"/>
      <c r="U24" s="470">
        <f>(COUNTIF(U12:U23,"Cumple")*100%)/COUNTA(U12:U23)</f>
        <v>0.41666666666666669</v>
      </c>
      <c r="V24" s="475"/>
      <c r="W24" s="475"/>
      <c r="X24" s="475"/>
    </row>
    <row r="25" spans="1:24" ht="98.1" customHeight="1" x14ac:dyDescent="0.2">
      <c r="A25" s="83" t="s">
        <v>1143</v>
      </c>
      <c r="B25" s="539" t="s">
        <v>30</v>
      </c>
      <c r="C25" s="539" t="s">
        <v>29</v>
      </c>
      <c r="D25" s="383" t="s">
        <v>1142</v>
      </c>
      <c r="E25" s="1611" t="s">
        <v>1141</v>
      </c>
      <c r="F25" s="83" t="s">
        <v>1140</v>
      </c>
      <c r="G25" s="649">
        <v>14</v>
      </c>
      <c r="H25" s="376" t="s">
        <v>1139</v>
      </c>
      <c r="I25" s="565" t="s">
        <v>1598</v>
      </c>
      <c r="J25" s="49">
        <v>1</v>
      </c>
      <c r="K25" s="559" t="s">
        <v>1612</v>
      </c>
      <c r="L25" s="372">
        <v>43252</v>
      </c>
      <c r="M25" s="374">
        <v>43830</v>
      </c>
      <c r="N25" s="373">
        <f t="shared" ref="N25:N35" si="5">(M25-L25)/7</f>
        <v>82.571428571428569</v>
      </c>
      <c r="O25" s="374">
        <v>44165</v>
      </c>
      <c r="P25" s="373">
        <f t="shared" ref="P25:P35" si="6">(O25-L25)/7-N25</f>
        <v>47.857142857142847</v>
      </c>
      <c r="Q25" s="468" t="str">
        <f ca="1">IF((M25-TODAY())/7&gt;=N25/4,"En tiempo","Alerta")</f>
        <v>Alerta</v>
      </c>
      <c r="R25" s="371">
        <v>0.45</v>
      </c>
      <c r="S25" s="368">
        <f t="shared" ref="S25:S33" si="7">IF(R25/J25&gt;1,1,+R25/J25)</f>
        <v>0.45</v>
      </c>
      <c r="T25" s="371"/>
      <c r="U25" s="469" t="str">
        <f t="shared" si="3"/>
        <v>Incumple</v>
      </c>
      <c r="V25" s="369"/>
      <c r="W25" s="545" t="s">
        <v>1521</v>
      </c>
      <c r="X25" s="369"/>
    </row>
    <row r="26" spans="1:24" ht="108.75" customHeight="1" x14ac:dyDescent="0.2">
      <c r="A26" s="83" t="s">
        <v>1138</v>
      </c>
      <c r="B26" s="539" t="s">
        <v>30</v>
      </c>
      <c r="C26" s="539" t="s">
        <v>29</v>
      </c>
      <c r="D26" s="49" t="s">
        <v>1137</v>
      </c>
      <c r="E26" s="1957"/>
      <c r="F26" s="367" t="s">
        <v>1136</v>
      </c>
      <c r="G26" s="367">
        <v>15</v>
      </c>
      <c r="H26" s="376" t="s">
        <v>1522</v>
      </c>
      <c r="I26" s="561" t="s">
        <v>1599</v>
      </c>
      <c r="J26" s="373">
        <v>1</v>
      </c>
      <c r="K26" s="559" t="s">
        <v>1616</v>
      </c>
      <c r="L26" s="372">
        <v>43252</v>
      </c>
      <c r="M26" s="374">
        <v>43830</v>
      </c>
      <c r="N26" s="373">
        <f t="shared" si="5"/>
        <v>82.571428571428569</v>
      </c>
      <c r="O26" s="374">
        <v>44165</v>
      </c>
      <c r="P26" s="373">
        <f t="shared" si="6"/>
        <v>47.857142857142847</v>
      </c>
      <c r="Q26" s="468" t="str">
        <f t="shared" ref="Q26:Q35" ca="1" si="8">IF((M26-TODAY())/7&gt;=N26/4,"En tiempo","Alerta")</f>
        <v>Alerta</v>
      </c>
      <c r="R26" s="371">
        <v>0</v>
      </c>
      <c r="S26" s="368">
        <f t="shared" si="7"/>
        <v>0</v>
      </c>
      <c r="T26" s="371"/>
      <c r="U26" s="469" t="str">
        <f t="shared" si="3"/>
        <v>Incumple</v>
      </c>
      <c r="V26" s="369"/>
      <c r="W26" s="758" t="s">
        <v>1981</v>
      </c>
      <c r="X26" s="369"/>
    </row>
    <row r="27" spans="1:24" s="62" customFormat="1" ht="271.5" customHeight="1" x14ac:dyDescent="0.2">
      <c r="A27" s="83" t="s">
        <v>1135</v>
      </c>
      <c r="B27" s="539" t="s">
        <v>30</v>
      </c>
      <c r="C27" s="539" t="s">
        <v>29</v>
      </c>
      <c r="D27" s="383" t="s">
        <v>1134</v>
      </c>
      <c r="E27" s="1957"/>
      <c r="F27" s="83" t="s">
        <v>1133</v>
      </c>
      <c r="G27" s="649">
        <v>16</v>
      </c>
      <c r="H27" s="376" t="s">
        <v>1132</v>
      </c>
      <c r="I27" s="566" t="s">
        <v>1595</v>
      </c>
      <c r="J27" s="83">
        <v>1</v>
      </c>
      <c r="K27" s="560" t="s">
        <v>1610</v>
      </c>
      <c r="L27" s="372">
        <v>43252</v>
      </c>
      <c r="M27" s="374">
        <v>43830</v>
      </c>
      <c r="N27" s="373">
        <f t="shared" si="5"/>
        <v>82.571428571428569</v>
      </c>
      <c r="O27" s="374">
        <v>44165</v>
      </c>
      <c r="P27" s="373">
        <f t="shared" si="6"/>
        <v>47.857142857142847</v>
      </c>
      <c r="Q27" s="468" t="str">
        <f t="shared" ca="1" si="8"/>
        <v>Alerta</v>
      </c>
      <c r="R27" s="371">
        <v>0.05</v>
      </c>
      <c r="S27" s="368">
        <f t="shared" si="7"/>
        <v>0.05</v>
      </c>
      <c r="T27" s="371"/>
      <c r="U27" s="469" t="str">
        <f t="shared" si="3"/>
        <v>Incumple</v>
      </c>
      <c r="V27" s="369"/>
      <c r="W27" s="548" t="s">
        <v>1982</v>
      </c>
      <c r="X27" s="369"/>
    </row>
    <row r="28" spans="1:24" s="62" customFormat="1" ht="182.25" customHeight="1" x14ac:dyDescent="0.2">
      <c r="A28" s="83" t="s">
        <v>1131</v>
      </c>
      <c r="B28" s="539" t="s">
        <v>30</v>
      </c>
      <c r="C28" s="539" t="s">
        <v>29</v>
      </c>
      <c r="D28" s="383" t="s">
        <v>1130</v>
      </c>
      <c r="E28" s="1957"/>
      <c r="F28" s="83" t="s">
        <v>1129</v>
      </c>
      <c r="G28" s="649">
        <v>17</v>
      </c>
      <c r="H28" s="376" t="s">
        <v>1128</v>
      </c>
      <c r="I28" s="563" t="s">
        <v>1600</v>
      </c>
      <c r="J28" s="375">
        <v>1</v>
      </c>
      <c r="K28" s="560" t="s">
        <v>1617</v>
      </c>
      <c r="L28" s="372">
        <v>43252</v>
      </c>
      <c r="M28" s="374">
        <v>43830</v>
      </c>
      <c r="N28" s="373">
        <f t="shared" si="5"/>
        <v>82.571428571428569</v>
      </c>
      <c r="O28" s="374">
        <v>44165</v>
      </c>
      <c r="P28" s="373">
        <f t="shared" si="6"/>
        <v>47.857142857142847</v>
      </c>
      <c r="Q28" s="468" t="str">
        <f t="shared" ca="1" si="8"/>
        <v>Alerta</v>
      </c>
      <c r="R28" s="371">
        <v>0</v>
      </c>
      <c r="S28" s="368">
        <f t="shared" si="7"/>
        <v>0</v>
      </c>
      <c r="T28" s="371"/>
      <c r="U28" s="469" t="str">
        <f t="shared" si="3"/>
        <v>Incumple</v>
      </c>
      <c r="V28" s="369"/>
      <c r="W28" s="549" t="s">
        <v>1983</v>
      </c>
      <c r="X28" s="369"/>
    </row>
    <row r="29" spans="1:24" s="62" customFormat="1" ht="111" customHeight="1" x14ac:dyDescent="0.2">
      <c r="A29" s="83" t="s">
        <v>1127</v>
      </c>
      <c r="B29" s="539" t="s">
        <v>30</v>
      </c>
      <c r="C29" s="539" t="s">
        <v>29</v>
      </c>
      <c r="D29" s="383" t="s">
        <v>1126</v>
      </c>
      <c r="E29" s="1957"/>
      <c r="F29" s="83" t="s">
        <v>1123</v>
      </c>
      <c r="G29" s="647">
        <v>18</v>
      </c>
      <c r="H29" s="389" t="s">
        <v>1110</v>
      </c>
      <c r="I29" s="561" t="s">
        <v>1601</v>
      </c>
      <c r="J29" s="83">
        <v>2</v>
      </c>
      <c r="K29" s="559" t="s">
        <v>1609</v>
      </c>
      <c r="L29" s="372">
        <v>43252</v>
      </c>
      <c r="M29" s="374">
        <v>43830</v>
      </c>
      <c r="N29" s="373">
        <f t="shared" si="5"/>
        <v>82.571428571428569</v>
      </c>
      <c r="O29" s="374">
        <v>44165</v>
      </c>
      <c r="P29" s="373">
        <f t="shared" si="6"/>
        <v>47.857142857142847</v>
      </c>
      <c r="Q29" s="468" t="str">
        <f t="shared" ca="1" si="8"/>
        <v>Alerta</v>
      </c>
      <c r="R29" s="371">
        <v>1</v>
      </c>
      <c r="S29" s="368">
        <f t="shared" si="7"/>
        <v>0.5</v>
      </c>
      <c r="T29" s="371"/>
      <c r="U29" s="469" t="str">
        <f t="shared" si="3"/>
        <v>Incumple</v>
      </c>
      <c r="V29" s="369"/>
      <c r="W29" s="548" t="s">
        <v>1984</v>
      </c>
      <c r="X29" s="369"/>
    </row>
    <row r="30" spans="1:24" s="62" customFormat="1" ht="117" customHeight="1" x14ac:dyDescent="0.2">
      <c r="A30" s="83" t="s">
        <v>1125</v>
      </c>
      <c r="B30" s="539" t="s">
        <v>30</v>
      </c>
      <c r="C30" s="539" t="s">
        <v>29</v>
      </c>
      <c r="D30" s="383" t="s">
        <v>1124</v>
      </c>
      <c r="E30" s="1612"/>
      <c r="F30" s="83" t="s">
        <v>1123</v>
      </c>
      <c r="G30" s="647">
        <v>19</v>
      </c>
      <c r="H30" s="389" t="s">
        <v>1110</v>
      </c>
      <c r="I30" s="561" t="s">
        <v>1602</v>
      </c>
      <c r="J30" s="83">
        <v>1</v>
      </c>
      <c r="K30" s="559" t="s">
        <v>1618</v>
      </c>
      <c r="L30" s="372">
        <v>43252</v>
      </c>
      <c r="M30" s="374">
        <v>43830</v>
      </c>
      <c r="N30" s="373">
        <f t="shared" si="5"/>
        <v>82.571428571428569</v>
      </c>
      <c r="O30" s="374">
        <v>44165</v>
      </c>
      <c r="P30" s="373">
        <f t="shared" si="6"/>
        <v>47.857142857142847</v>
      </c>
      <c r="Q30" s="468" t="str">
        <f t="shared" ca="1" si="8"/>
        <v>Alerta</v>
      </c>
      <c r="R30" s="371">
        <v>0.4</v>
      </c>
      <c r="S30" s="368">
        <f>IF(R30/J30&gt;1,1,+R30/J30)</f>
        <v>0.4</v>
      </c>
      <c r="T30" s="371"/>
      <c r="U30" s="469" t="str">
        <f t="shared" si="3"/>
        <v>Incumple</v>
      </c>
      <c r="V30" s="369"/>
      <c r="W30" s="221" t="s">
        <v>1122</v>
      </c>
      <c r="X30" s="369"/>
    </row>
    <row r="31" spans="1:24" s="378" customFormat="1" ht="165.6" customHeight="1" x14ac:dyDescent="0.2">
      <c r="A31" s="367">
        <v>9</v>
      </c>
      <c r="B31" s="539" t="s">
        <v>30</v>
      </c>
      <c r="C31" s="539" t="s">
        <v>29</v>
      </c>
      <c r="D31" s="377" t="s">
        <v>1121</v>
      </c>
      <c r="E31" s="382" t="s">
        <v>1120</v>
      </c>
      <c r="F31" s="367" t="s">
        <v>1119</v>
      </c>
      <c r="G31" s="650">
        <v>20</v>
      </c>
      <c r="H31" s="389" t="s">
        <v>1118</v>
      </c>
      <c r="I31" s="563" t="s">
        <v>1603</v>
      </c>
      <c r="J31" s="367">
        <v>1</v>
      </c>
      <c r="K31" s="560" t="s">
        <v>1619</v>
      </c>
      <c r="L31" s="372">
        <v>43252</v>
      </c>
      <c r="M31" s="374">
        <v>43830</v>
      </c>
      <c r="N31" s="373">
        <f t="shared" si="5"/>
        <v>82.571428571428569</v>
      </c>
      <c r="O31" s="374">
        <v>44165</v>
      </c>
      <c r="P31" s="373">
        <f t="shared" si="6"/>
        <v>47.857142857142847</v>
      </c>
      <c r="Q31" s="468" t="str">
        <f t="shared" ca="1" si="8"/>
        <v>Alerta</v>
      </c>
      <c r="R31" s="371">
        <v>0</v>
      </c>
      <c r="S31" s="368">
        <f t="shared" si="7"/>
        <v>0</v>
      </c>
      <c r="T31" s="371"/>
      <c r="U31" s="469" t="str">
        <f t="shared" si="3"/>
        <v>Incumple</v>
      </c>
      <c r="V31" s="369"/>
      <c r="W31" s="379"/>
      <c r="X31" s="369"/>
    </row>
    <row r="32" spans="1:24" s="62" customFormat="1" ht="111.75" customHeight="1" x14ac:dyDescent="0.2">
      <c r="A32" s="381">
        <v>10</v>
      </c>
      <c r="B32" s="539" t="s">
        <v>30</v>
      </c>
      <c r="C32" s="539" t="s">
        <v>29</v>
      </c>
      <c r="D32" s="377" t="s">
        <v>1117</v>
      </c>
      <c r="E32" s="367" t="s">
        <v>1116</v>
      </c>
      <c r="F32" s="367" t="s">
        <v>1115</v>
      </c>
      <c r="G32" s="650">
        <v>21</v>
      </c>
      <c r="H32" s="389" t="s">
        <v>1114</v>
      </c>
      <c r="I32" s="562" t="s">
        <v>1604</v>
      </c>
      <c r="J32" s="371">
        <v>1</v>
      </c>
      <c r="K32" s="560" t="s">
        <v>1620</v>
      </c>
      <c r="L32" s="372">
        <v>43252</v>
      </c>
      <c r="M32" s="374">
        <v>43830</v>
      </c>
      <c r="N32" s="373">
        <f t="shared" si="5"/>
        <v>82.571428571428569</v>
      </c>
      <c r="O32" s="374">
        <v>43641</v>
      </c>
      <c r="P32" s="373">
        <f t="shared" si="6"/>
        <v>-27</v>
      </c>
      <c r="Q32" s="468" t="str">
        <f t="shared" ca="1" si="8"/>
        <v>Alerta</v>
      </c>
      <c r="R32" s="371">
        <v>1</v>
      </c>
      <c r="S32" s="368">
        <f t="shared" si="7"/>
        <v>1</v>
      </c>
      <c r="T32" s="374">
        <v>43369</v>
      </c>
      <c r="U32" s="469" t="str">
        <f t="shared" si="3"/>
        <v>Cumple</v>
      </c>
      <c r="V32" s="369"/>
      <c r="W32" s="221" t="s">
        <v>1985</v>
      </c>
      <c r="X32" s="369"/>
    </row>
    <row r="33" spans="1:24" s="62" customFormat="1" ht="195" customHeight="1" x14ac:dyDescent="0.2">
      <c r="A33" s="381">
        <v>12</v>
      </c>
      <c r="B33" s="539" t="s">
        <v>30</v>
      </c>
      <c r="C33" s="539" t="s">
        <v>29</v>
      </c>
      <c r="D33" s="377" t="s">
        <v>1113</v>
      </c>
      <c r="E33" s="367" t="s">
        <v>1112</v>
      </c>
      <c r="F33" s="367" t="s">
        <v>1111</v>
      </c>
      <c r="G33" s="650">
        <v>22</v>
      </c>
      <c r="H33" s="389" t="s">
        <v>1110</v>
      </c>
      <c r="I33" s="563" t="s">
        <v>1605</v>
      </c>
      <c r="J33" s="371">
        <v>1</v>
      </c>
      <c r="K33" s="560" t="s">
        <v>1621</v>
      </c>
      <c r="L33" s="372">
        <v>43252</v>
      </c>
      <c r="M33" s="374">
        <v>43830</v>
      </c>
      <c r="N33" s="373">
        <f t="shared" si="5"/>
        <v>82.571428571428569</v>
      </c>
      <c r="O33" s="374">
        <v>44165</v>
      </c>
      <c r="P33" s="373">
        <f t="shared" si="6"/>
        <v>47.857142857142847</v>
      </c>
      <c r="Q33" s="468" t="str">
        <f t="shared" ca="1" si="8"/>
        <v>Alerta</v>
      </c>
      <c r="R33" s="371">
        <v>0</v>
      </c>
      <c r="S33" s="368">
        <f t="shared" si="7"/>
        <v>0</v>
      </c>
      <c r="T33" s="760">
        <v>43789</v>
      </c>
      <c r="U33" s="469" t="str">
        <f t="shared" si="3"/>
        <v>Incumple</v>
      </c>
      <c r="V33" s="369"/>
      <c r="W33" s="758" t="s">
        <v>1986</v>
      </c>
      <c r="X33" s="369"/>
    </row>
    <row r="34" spans="1:24" s="378" customFormat="1" ht="76.5" x14ac:dyDescent="0.2">
      <c r="A34" s="367">
        <v>13</v>
      </c>
      <c r="B34" s="539" t="s">
        <v>30</v>
      </c>
      <c r="C34" s="539" t="s">
        <v>29</v>
      </c>
      <c r="D34" s="377" t="s">
        <v>1109</v>
      </c>
      <c r="E34" s="367" t="s">
        <v>1108</v>
      </c>
      <c r="F34" s="367" t="s">
        <v>1107</v>
      </c>
      <c r="G34" s="367">
        <v>23</v>
      </c>
      <c r="H34" s="376" t="s">
        <v>1106</v>
      </c>
      <c r="I34" s="563" t="s">
        <v>1606</v>
      </c>
      <c r="J34" s="371">
        <v>1</v>
      </c>
      <c r="K34" s="560" t="s">
        <v>1620</v>
      </c>
      <c r="L34" s="372">
        <v>43252</v>
      </c>
      <c r="M34" s="374">
        <v>43830</v>
      </c>
      <c r="N34" s="373">
        <f t="shared" si="5"/>
        <v>82.571428571428569</v>
      </c>
      <c r="O34" s="374">
        <v>44165</v>
      </c>
      <c r="P34" s="373">
        <f t="shared" si="6"/>
        <v>47.857142857142847</v>
      </c>
      <c r="Q34" s="468" t="str">
        <f t="shared" ca="1" si="8"/>
        <v>Alerta</v>
      </c>
      <c r="R34" s="371">
        <v>0</v>
      </c>
      <c r="S34" s="368">
        <f>IF(R34/J34&gt;1,1,+R34/J34)</f>
        <v>0</v>
      </c>
      <c r="T34" s="371"/>
      <c r="U34" s="469" t="str">
        <f t="shared" si="3"/>
        <v>Incumple</v>
      </c>
      <c r="V34" s="369"/>
      <c r="W34" s="379"/>
      <c r="X34" s="369"/>
    </row>
    <row r="35" spans="1:24" s="62" customFormat="1" ht="181.5" customHeight="1" x14ac:dyDescent="0.2">
      <c r="A35" s="367">
        <v>14</v>
      </c>
      <c r="B35" s="539" t="s">
        <v>30</v>
      </c>
      <c r="C35" s="539" t="s">
        <v>29</v>
      </c>
      <c r="D35" s="377" t="s">
        <v>1105</v>
      </c>
      <c r="E35" s="367" t="s">
        <v>1104</v>
      </c>
      <c r="F35" s="367" t="s">
        <v>1103</v>
      </c>
      <c r="G35" s="367">
        <v>24</v>
      </c>
      <c r="H35" s="376" t="s">
        <v>1102</v>
      </c>
      <c r="I35" s="563" t="s">
        <v>1607</v>
      </c>
      <c r="J35" s="375">
        <v>1</v>
      </c>
      <c r="K35" s="560" t="s">
        <v>1622</v>
      </c>
      <c r="L35" s="766">
        <v>43252</v>
      </c>
      <c r="M35" s="374">
        <v>43830</v>
      </c>
      <c r="N35" s="373">
        <f t="shared" si="5"/>
        <v>82.571428571428569</v>
      </c>
      <c r="O35" s="374">
        <v>44165</v>
      </c>
      <c r="P35" s="373">
        <f t="shared" si="6"/>
        <v>47.857142857142847</v>
      </c>
      <c r="Q35" s="468" t="str">
        <f t="shared" ca="1" si="8"/>
        <v>Alerta</v>
      </c>
      <c r="R35" s="767">
        <v>0</v>
      </c>
      <c r="S35" s="572">
        <f>IF(R35/J35&gt;1,1,+R35/J35)</f>
        <v>0</v>
      </c>
      <c r="T35" s="767"/>
      <c r="U35" s="469" t="str">
        <f t="shared" si="3"/>
        <v>Incumple</v>
      </c>
      <c r="V35" s="370"/>
      <c r="W35" s="219"/>
      <c r="X35" s="369"/>
    </row>
    <row r="36" spans="1:24" s="52" customFormat="1" ht="18" x14ac:dyDescent="0.2">
      <c r="I36" s="761" t="s">
        <v>23</v>
      </c>
      <c r="J36" s="762">
        <f>SUM(J9,J12,J13,J14,J15,J16,J17,J18,J19,J20,J21,J22,J23,J25,J26,J27,J28,J29,J30,J31,J32,J33,J34,J35)</f>
        <v>34</v>
      </c>
      <c r="K36" s="104"/>
      <c r="P36" s="1943" t="s">
        <v>22</v>
      </c>
      <c r="Q36" s="1944"/>
      <c r="R36" s="763">
        <f>SUM(R9,R12,R13,R14,R15,R16,R17,R18,R19,R20,R21,R22,R23,R25,R26,R27,R28,R29,R30,R31,R32,R33,R34,R35)</f>
        <v>14.75</v>
      </c>
      <c r="S36" s="764">
        <f>IF(R36=0,0,+R36/J36)</f>
        <v>0.43382352941176472</v>
      </c>
      <c r="T36" s="765" t="s">
        <v>21</v>
      </c>
      <c r="U36" s="470">
        <f>(COUNTIF(U25:U35,"Cumple")*100%)/COUNTA(U25:U35)</f>
        <v>9.0909090909090912E-2</v>
      </c>
      <c r="V36" s="366"/>
      <c r="W36" s="366"/>
      <c r="X36" s="366"/>
    </row>
    <row r="37" spans="1:24" s="52" customFormat="1" ht="12.75" x14ac:dyDescent="0.2">
      <c r="A37" s="65" t="s">
        <v>106</v>
      </c>
      <c r="B37" s="66"/>
      <c r="C37" s="66"/>
      <c r="D37" s="365"/>
      <c r="E37" s="1916"/>
      <c r="F37" s="1917"/>
      <c r="G37" s="645"/>
      <c r="H37" s="53"/>
      <c r="I37" s="53"/>
      <c r="J37" s="1916" t="s">
        <v>104</v>
      </c>
      <c r="K37" s="1916"/>
      <c r="L37" s="1916"/>
      <c r="M37" s="1916"/>
      <c r="N37" s="1916"/>
      <c r="O37" s="1916"/>
      <c r="P37" s="1916"/>
      <c r="Q37" s="1916"/>
      <c r="R37" s="1916"/>
      <c r="S37" s="1916"/>
      <c r="T37" s="1916"/>
      <c r="U37" s="1916"/>
      <c r="V37" s="1916"/>
      <c r="W37" s="1916"/>
      <c r="X37" s="1916"/>
    </row>
    <row r="41" spans="1:24" x14ac:dyDescent="0.2">
      <c r="S41" s="571"/>
    </row>
  </sheetData>
  <autoFilter ref="A7:X37"/>
  <mergeCells count="40">
    <mergeCell ref="J9:J11"/>
    <mergeCell ref="K9:K11"/>
    <mergeCell ref="K14:K16"/>
    <mergeCell ref="T9:T11"/>
    <mergeCell ref="U9:U11"/>
    <mergeCell ref="H9:H11"/>
    <mergeCell ref="H14:H16"/>
    <mergeCell ref="I9:I11"/>
    <mergeCell ref="E9:E13"/>
    <mergeCell ref="F9:F13"/>
    <mergeCell ref="G9:G11"/>
    <mergeCell ref="A18:A20"/>
    <mergeCell ref="D18:D20"/>
    <mergeCell ref="E18:E20"/>
    <mergeCell ref="E25:E30"/>
    <mergeCell ref="A14:A16"/>
    <mergeCell ref="D14:D16"/>
    <mergeCell ref="D1:X3"/>
    <mergeCell ref="A4:E4"/>
    <mergeCell ref="F4:J4"/>
    <mergeCell ref="L4:X4"/>
    <mergeCell ref="E6:F6"/>
    <mergeCell ref="I6:J6"/>
    <mergeCell ref="A6:C6"/>
    <mergeCell ref="E37:F37"/>
    <mergeCell ref="J37:X37"/>
    <mergeCell ref="P9:P11"/>
    <mergeCell ref="L9:L11"/>
    <mergeCell ref="F14:F16"/>
    <mergeCell ref="O9:O11"/>
    <mergeCell ref="N9:N11"/>
    <mergeCell ref="V9:V11"/>
    <mergeCell ref="W9:W11"/>
    <mergeCell ref="X9:X11"/>
    <mergeCell ref="M9:M11"/>
    <mergeCell ref="E14:E16"/>
    <mergeCell ref="R9:R11"/>
    <mergeCell ref="Q9:Q11"/>
    <mergeCell ref="S9:S11"/>
    <mergeCell ref="P36:Q36"/>
  </mergeCells>
  <conditionalFormatting sqref="S7">
    <cfRule type="cellIs" dxfId="728" priority="41" stopIfTrue="1" operator="between">
      <formula>0.9</formula>
      <formula>1</formula>
    </cfRule>
    <cfRule type="cellIs" dxfId="727" priority="42" stopIfTrue="1" operator="between">
      <formula>0.5</formula>
      <formula>0.89</formula>
    </cfRule>
    <cfRule type="cellIs" dxfId="726" priority="43" stopIfTrue="1" operator="between">
      <formula>0.2</formula>
      <formula>0.49</formula>
    </cfRule>
    <cfRule type="cellIs" dxfId="725" priority="44" stopIfTrue="1" operator="between">
      <formula>0</formula>
      <formula>0.19</formula>
    </cfRule>
  </conditionalFormatting>
  <conditionalFormatting sqref="S9:S23">
    <cfRule type="cellIs" dxfId="724" priority="37" operator="between">
      <formula>0.19</formula>
      <formula>0</formula>
    </cfRule>
    <cfRule type="cellIs" dxfId="723" priority="38" operator="between">
      <formula>0.49</formula>
      <formula>0.2</formula>
    </cfRule>
    <cfRule type="cellIs" dxfId="722" priority="39" operator="between">
      <formula>0.89</formula>
      <formula>0.5</formula>
    </cfRule>
    <cfRule type="cellIs" dxfId="721" priority="40" operator="between">
      <formula>0.9</formula>
      <formula>1</formula>
    </cfRule>
  </conditionalFormatting>
  <conditionalFormatting sqref="S25:S35">
    <cfRule type="cellIs" dxfId="720" priority="33" operator="between">
      <formula>0.19</formula>
      <formula>0</formula>
    </cfRule>
    <cfRule type="cellIs" dxfId="719" priority="34" operator="between">
      <formula>0.49</formula>
      <formula>0.2</formula>
    </cfRule>
    <cfRule type="cellIs" dxfId="718" priority="35" operator="between">
      <formula>0.89</formula>
      <formula>0.5</formula>
    </cfRule>
    <cfRule type="cellIs" dxfId="717" priority="36" operator="between">
      <formula>0.9</formula>
      <formula>1</formula>
    </cfRule>
  </conditionalFormatting>
  <conditionalFormatting sqref="Q12:Q23">
    <cfRule type="containsText" dxfId="716" priority="31" operator="containsText" text="Alerta">
      <formula>NOT(ISERROR(SEARCH("Alerta",Q12)))</formula>
    </cfRule>
    <cfRule type="containsText" dxfId="715" priority="32" operator="containsText" text="En tiempo">
      <formula>NOT(ISERROR(SEARCH("En tiempo",Q12)))</formula>
    </cfRule>
  </conditionalFormatting>
  <conditionalFormatting sqref="Q25:Q35">
    <cfRule type="containsText" dxfId="714" priority="29" operator="containsText" text="Alerta">
      <formula>NOT(ISERROR(SEARCH("Alerta",Q25)))</formula>
    </cfRule>
    <cfRule type="containsText" dxfId="713" priority="30" operator="containsText" text="En tiempo">
      <formula>NOT(ISERROR(SEARCH("En tiempo",Q25)))</formula>
    </cfRule>
  </conditionalFormatting>
  <conditionalFormatting sqref="Q9">
    <cfRule type="containsText" dxfId="712" priority="27" operator="containsText" text="Alerta">
      <formula>NOT(ISERROR(SEARCH("Alerta",Q9)))</formula>
    </cfRule>
    <cfRule type="containsText" dxfId="711" priority="28" operator="containsText" text="En tiempo">
      <formula>NOT(ISERROR(SEARCH("En tiempo",Q9)))</formula>
    </cfRule>
  </conditionalFormatting>
  <conditionalFormatting sqref="U12:U23">
    <cfRule type="containsText" dxfId="710" priority="25" operator="containsText" text="Incumple">
      <formula>NOT(ISERROR(SEARCH("Incumple",U12)))</formula>
    </cfRule>
    <cfRule type="containsText" dxfId="709" priority="26" operator="containsText" text="Cumple">
      <formula>NOT(ISERROR(SEARCH("Cumple",U12)))</formula>
    </cfRule>
  </conditionalFormatting>
  <conditionalFormatting sqref="U9">
    <cfRule type="containsText" dxfId="708" priority="21" operator="containsText" text="Incumple">
      <formula>NOT(ISERROR(SEARCH("Incumple",U9)))</formula>
    </cfRule>
    <cfRule type="containsText" dxfId="707" priority="22" operator="containsText" text="Cumple">
      <formula>NOT(ISERROR(SEARCH("Cumple",U9)))</formula>
    </cfRule>
  </conditionalFormatting>
  <conditionalFormatting sqref="U24">
    <cfRule type="cellIs" dxfId="706" priority="14" operator="between">
      <formula>1</formula>
      <formula>0.9</formula>
    </cfRule>
  </conditionalFormatting>
  <conditionalFormatting sqref="U24">
    <cfRule type="cellIs" dxfId="705" priority="11" operator="between">
      <formula>0.19</formula>
      <formula>0</formula>
    </cfRule>
    <cfRule type="cellIs" dxfId="704" priority="12" operator="between">
      <formula>0.49</formula>
      <formula>0.2</formula>
    </cfRule>
    <cfRule type="cellIs" dxfId="703" priority="13" operator="between">
      <formula>0.89</formula>
      <formula>0.5</formula>
    </cfRule>
  </conditionalFormatting>
  <conditionalFormatting sqref="U36">
    <cfRule type="cellIs" dxfId="702" priority="10" operator="between">
      <formula>1</formula>
      <formula>0.9</formula>
    </cfRule>
  </conditionalFormatting>
  <conditionalFormatting sqref="U36">
    <cfRule type="cellIs" dxfId="701" priority="7" operator="between">
      <formula>0.19</formula>
      <formula>0</formula>
    </cfRule>
    <cfRule type="cellIs" dxfId="700" priority="8" operator="between">
      <formula>0.49</formula>
      <formula>0.2</formula>
    </cfRule>
    <cfRule type="cellIs" dxfId="699" priority="9" operator="between">
      <formula>0.89</formula>
      <formula>0.5</formula>
    </cfRule>
  </conditionalFormatting>
  <conditionalFormatting sqref="S36">
    <cfRule type="cellIs" dxfId="698" priority="6" operator="between">
      <formula>1</formula>
      <formula>0.9</formula>
    </cfRule>
  </conditionalFormatting>
  <conditionalFormatting sqref="S36">
    <cfRule type="cellIs" dxfId="697" priority="3" operator="between">
      <formula>0.19</formula>
      <formula>0</formula>
    </cfRule>
    <cfRule type="cellIs" dxfId="696" priority="4" operator="between">
      <formula>0.49</formula>
      <formula>0.2</formula>
    </cfRule>
    <cfRule type="cellIs" dxfId="695" priority="5" operator="between">
      <formula>0.89</formula>
      <formula>0.5</formula>
    </cfRule>
  </conditionalFormatting>
  <conditionalFormatting sqref="U25:U35">
    <cfRule type="containsText" dxfId="694" priority="1" operator="containsText" text="Incumple">
      <formula>NOT(ISERROR(SEARCH("Incumple",U25)))</formula>
    </cfRule>
    <cfRule type="containsText" dxfId="693" priority="2" operator="containsText" text="Cumple">
      <formula>NOT(ISERROR(SEARCH("Cumple",U25)))</formula>
    </cfRule>
  </conditionalFormatting>
  <dataValidations count="1">
    <dataValidation type="list" allowBlank="1" showInputMessage="1" showErrorMessage="1" sqref="C9:C35">
      <formula1>INDIRECT(B9)</formula1>
    </dataValidation>
  </dataValidations>
  <pageMargins left="0.31496062992125984" right="0.31496062992125984" top="0.35433070866141736" bottom="0.35433070866141736" header="0.31496062992125984" footer="0.31496062992125984"/>
  <pageSetup paperSize="14" scale="75"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Miguel\2019\Procesos disciplinarios\[PM evaluación procesos disciplinarios.xlsx]Datos'!#REF!</xm:f>
          </x14:formula1>
          <xm:sqref>B9:B35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00B0F0"/>
  </sheetPr>
  <dimension ref="A1:OK35"/>
  <sheetViews>
    <sheetView topLeftCell="S10" zoomScale="60" zoomScaleNormal="60" zoomScaleSheetLayoutView="12" workbookViewId="0">
      <selection activeCell="S10" sqref="S10"/>
    </sheetView>
  </sheetViews>
  <sheetFormatPr baseColWidth="10" defaultColWidth="17.5703125" defaultRowHeight="15.75" x14ac:dyDescent="0.2"/>
  <cols>
    <col min="1" max="1" width="11.28515625" style="876" customWidth="1"/>
    <col min="2" max="2" width="11.140625" style="876" customWidth="1"/>
    <col min="3" max="3" width="34.42578125" style="876" customWidth="1"/>
    <col min="4" max="4" width="42.5703125" style="876" customWidth="1"/>
    <col min="5" max="6" width="21.5703125" style="876" customWidth="1"/>
    <col min="7" max="7" width="57.140625" style="877" customWidth="1"/>
    <col min="8" max="8" width="18.42578125" style="876" customWidth="1"/>
    <col min="9" max="9" width="18.85546875" style="833" customWidth="1"/>
    <col min="10" max="10" width="25.7109375" style="833" hidden="1" customWidth="1"/>
    <col min="11" max="11" width="15.140625" style="833" hidden="1" customWidth="1"/>
    <col min="12" max="12" width="17.7109375" style="833" hidden="1" customWidth="1"/>
    <col min="13" max="13" width="15.140625" style="833" customWidth="1"/>
    <col min="14" max="14" width="11.140625" style="833" customWidth="1"/>
    <col min="15" max="15" width="15.7109375" style="833" customWidth="1"/>
    <col min="16" max="16" width="12.140625" style="833" customWidth="1"/>
    <col min="17" max="17" width="26.140625" style="833" customWidth="1"/>
    <col min="18" max="18" width="22.85546875" style="833" customWidth="1"/>
    <col min="19" max="19" width="30.140625" style="833" customWidth="1"/>
    <col min="20" max="20" width="107.7109375" style="833" customWidth="1"/>
    <col min="21" max="21" width="53.7109375" style="833" customWidth="1"/>
    <col min="22" max="22" width="23.85546875" style="833" customWidth="1"/>
    <col min="23" max="24" width="17.5703125" style="831" customWidth="1"/>
    <col min="25" max="25" width="20.7109375" style="831" customWidth="1"/>
    <col min="26" max="27" width="17.5703125" style="831"/>
    <col min="28" max="28" width="17.5703125" style="832"/>
    <col min="29" max="107" width="17.5703125" style="831"/>
    <col min="108" max="16384" width="17.5703125" style="833"/>
  </cols>
  <sheetData>
    <row r="1" spans="1:401" ht="15.75" customHeight="1" x14ac:dyDescent="0.2">
      <c r="A1" s="2005"/>
      <c r="B1" s="2008"/>
      <c r="C1" s="2010" t="s">
        <v>2107</v>
      </c>
      <c r="D1" s="2011"/>
      <c r="E1" s="2011"/>
      <c r="F1" s="2011"/>
      <c r="G1" s="2011"/>
      <c r="H1" s="2011"/>
      <c r="I1" s="2011"/>
      <c r="J1" s="2011"/>
      <c r="K1" s="2011"/>
      <c r="L1" s="2011"/>
      <c r="M1" s="2011"/>
      <c r="N1" s="2011"/>
      <c r="O1" s="2011"/>
      <c r="P1" s="2011"/>
      <c r="Q1" s="2011"/>
      <c r="R1" s="2011"/>
      <c r="S1" s="2011"/>
      <c r="T1" s="2011"/>
      <c r="U1" s="2011"/>
      <c r="V1" s="2012"/>
    </row>
    <row r="2" spans="1:401" ht="15.75" customHeight="1" x14ac:dyDescent="0.2">
      <c r="A2" s="2006"/>
      <c r="B2" s="2008"/>
      <c r="C2" s="2013"/>
      <c r="D2" s="2014"/>
      <c r="E2" s="2014"/>
      <c r="F2" s="2014"/>
      <c r="G2" s="2014"/>
      <c r="H2" s="2014"/>
      <c r="I2" s="2014"/>
      <c r="J2" s="2014"/>
      <c r="K2" s="2014"/>
      <c r="L2" s="2014"/>
      <c r="M2" s="2014"/>
      <c r="N2" s="2014"/>
      <c r="O2" s="2014"/>
      <c r="P2" s="2014"/>
      <c r="Q2" s="2014"/>
      <c r="R2" s="2014"/>
      <c r="S2" s="2014"/>
      <c r="T2" s="2014"/>
      <c r="U2" s="2014"/>
      <c r="V2" s="2015"/>
    </row>
    <row r="3" spans="1:401" ht="15.75" customHeight="1" x14ac:dyDescent="0.2">
      <c r="A3" s="2006"/>
      <c r="B3" s="2008"/>
      <c r="C3" s="2013"/>
      <c r="D3" s="2014"/>
      <c r="E3" s="2014"/>
      <c r="F3" s="2014"/>
      <c r="G3" s="2014"/>
      <c r="H3" s="2014"/>
      <c r="I3" s="2014"/>
      <c r="J3" s="2014"/>
      <c r="K3" s="2014"/>
      <c r="L3" s="2014"/>
      <c r="M3" s="2014"/>
      <c r="N3" s="2014"/>
      <c r="O3" s="2014"/>
      <c r="P3" s="2014"/>
      <c r="Q3" s="2014"/>
      <c r="R3" s="2014"/>
      <c r="S3" s="2014"/>
      <c r="T3" s="2014"/>
      <c r="U3" s="2014"/>
      <c r="V3" s="2015"/>
    </row>
    <row r="4" spans="1:401" ht="15.75" customHeight="1" x14ac:dyDescent="0.2">
      <c r="A4" s="2006"/>
      <c r="B4" s="2008"/>
      <c r="C4" s="2013"/>
      <c r="D4" s="2014"/>
      <c r="E4" s="2014"/>
      <c r="F4" s="2014"/>
      <c r="G4" s="2014"/>
      <c r="H4" s="2014"/>
      <c r="I4" s="2014"/>
      <c r="J4" s="2014"/>
      <c r="K4" s="2014"/>
      <c r="L4" s="2014"/>
      <c r="M4" s="2014"/>
      <c r="N4" s="2014"/>
      <c r="O4" s="2014"/>
      <c r="P4" s="2014"/>
      <c r="Q4" s="2014"/>
      <c r="R4" s="2014"/>
      <c r="S4" s="2014"/>
      <c r="T4" s="2014"/>
      <c r="U4" s="2014"/>
      <c r="V4" s="2015"/>
    </row>
    <row r="5" spans="1:401" s="839" customFormat="1" ht="15.75" customHeight="1" x14ac:dyDescent="0.2">
      <c r="A5" s="2006"/>
      <c r="B5" s="2008"/>
      <c r="C5" s="2013"/>
      <c r="D5" s="2014"/>
      <c r="E5" s="2014"/>
      <c r="F5" s="2014"/>
      <c r="G5" s="2014"/>
      <c r="H5" s="2014"/>
      <c r="I5" s="2014"/>
      <c r="J5" s="2014"/>
      <c r="K5" s="2014"/>
      <c r="L5" s="2014"/>
      <c r="M5" s="2014"/>
      <c r="N5" s="2014"/>
      <c r="O5" s="2014"/>
      <c r="P5" s="2014"/>
      <c r="Q5" s="2014"/>
      <c r="R5" s="2014"/>
      <c r="S5" s="2014"/>
      <c r="T5" s="2014"/>
      <c r="U5" s="2014"/>
      <c r="V5" s="2015"/>
      <c r="W5" s="834"/>
      <c r="X5" s="834"/>
      <c r="Y5" s="834"/>
      <c r="Z5" s="834"/>
      <c r="AA5" s="834"/>
      <c r="AB5" s="835"/>
      <c r="AC5" s="834"/>
      <c r="AD5" s="834"/>
      <c r="AE5" s="834"/>
      <c r="AF5" s="2019"/>
      <c r="AG5" s="2020"/>
      <c r="AH5" s="2020"/>
      <c r="AI5" s="836"/>
      <c r="AJ5" s="836"/>
      <c r="AK5" s="836"/>
      <c r="AL5" s="836"/>
      <c r="AM5" s="836"/>
      <c r="AN5" s="836"/>
      <c r="AO5" s="836"/>
      <c r="AP5" s="836"/>
      <c r="AQ5" s="836"/>
      <c r="AR5" s="836"/>
      <c r="AS5" s="836"/>
      <c r="AT5" s="836"/>
      <c r="AU5" s="836"/>
      <c r="AV5" s="836"/>
      <c r="AW5" s="836"/>
      <c r="AX5" s="836"/>
      <c r="AY5" s="836"/>
      <c r="AZ5" s="836"/>
      <c r="BA5" s="836"/>
      <c r="BB5" s="836"/>
      <c r="BC5" s="836"/>
      <c r="BD5" s="836"/>
      <c r="BE5" s="836"/>
      <c r="BF5" s="836"/>
      <c r="BG5" s="836"/>
      <c r="BH5" s="836"/>
      <c r="BI5" s="836"/>
      <c r="BJ5" s="836"/>
      <c r="BK5" s="836"/>
      <c r="BL5" s="836"/>
      <c r="BM5" s="836"/>
      <c r="BN5" s="836"/>
      <c r="BO5" s="836"/>
      <c r="BP5" s="836"/>
      <c r="BQ5" s="836"/>
      <c r="BR5" s="836"/>
      <c r="BS5" s="836"/>
      <c r="BT5" s="836"/>
      <c r="BU5" s="836"/>
      <c r="BV5" s="836"/>
      <c r="BW5" s="836"/>
      <c r="BX5" s="836"/>
      <c r="BY5" s="836"/>
      <c r="BZ5" s="836"/>
      <c r="CA5" s="836"/>
      <c r="CB5" s="836"/>
      <c r="CC5" s="836"/>
      <c r="CD5" s="836"/>
      <c r="CE5" s="836"/>
      <c r="CF5" s="836"/>
      <c r="CG5" s="836"/>
      <c r="CH5" s="836"/>
      <c r="CI5" s="836"/>
      <c r="CJ5" s="836"/>
      <c r="CK5" s="836"/>
      <c r="CL5" s="836"/>
      <c r="CM5" s="836"/>
      <c r="CN5" s="836"/>
      <c r="CO5" s="836"/>
      <c r="CP5" s="836"/>
      <c r="CQ5" s="836"/>
      <c r="CR5" s="836"/>
      <c r="CS5" s="836"/>
      <c r="CT5" s="836"/>
      <c r="CU5" s="836"/>
      <c r="CV5" s="836"/>
      <c r="CW5" s="836"/>
      <c r="CX5" s="836"/>
      <c r="CY5" s="836"/>
      <c r="CZ5" s="836"/>
      <c r="DA5" s="836"/>
      <c r="DB5" s="836"/>
      <c r="DC5" s="836"/>
      <c r="DD5" s="837"/>
      <c r="DE5" s="838"/>
      <c r="DF5" s="838"/>
      <c r="DG5" s="838"/>
      <c r="DH5" s="838"/>
      <c r="DI5" s="838"/>
      <c r="DJ5" s="838"/>
      <c r="DK5" s="838"/>
      <c r="DL5" s="838"/>
      <c r="DM5" s="838"/>
      <c r="DN5" s="838"/>
      <c r="DO5" s="838"/>
      <c r="DP5" s="838"/>
      <c r="DQ5" s="838"/>
      <c r="DR5" s="838"/>
      <c r="DS5" s="838"/>
      <c r="DT5" s="838"/>
      <c r="DU5" s="838"/>
      <c r="DV5" s="838"/>
      <c r="DW5" s="838"/>
      <c r="DX5" s="838"/>
      <c r="DY5" s="838"/>
      <c r="DZ5" s="838"/>
      <c r="EA5" s="838"/>
      <c r="EB5" s="838"/>
      <c r="EC5" s="838"/>
      <c r="ED5" s="838"/>
      <c r="EE5" s="838"/>
      <c r="EF5" s="838"/>
      <c r="EG5" s="838"/>
      <c r="EH5" s="838"/>
      <c r="EI5" s="838"/>
      <c r="EJ5" s="838"/>
      <c r="EK5" s="838"/>
      <c r="EL5" s="838"/>
      <c r="EM5" s="838"/>
      <c r="EN5" s="838"/>
      <c r="EO5" s="838"/>
      <c r="EP5" s="838"/>
      <c r="EQ5" s="838"/>
      <c r="ER5" s="838"/>
      <c r="ES5" s="838"/>
      <c r="ET5" s="838"/>
      <c r="EU5" s="838"/>
      <c r="EV5" s="838"/>
      <c r="EW5" s="838"/>
      <c r="EX5" s="838"/>
      <c r="EY5" s="838"/>
      <c r="EZ5" s="838"/>
      <c r="FA5" s="838"/>
      <c r="FB5" s="838"/>
      <c r="FC5" s="838"/>
      <c r="FD5" s="838"/>
      <c r="FE5" s="838"/>
      <c r="FF5" s="838"/>
      <c r="FG5" s="838"/>
      <c r="FH5" s="838"/>
      <c r="FI5" s="838"/>
      <c r="FJ5" s="838"/>
      <c r="FK5" s="838"/>
      <c r="FL5" s="838"/>
      <c r="FM5" s="838"/>
      <c r="FN5" s="838"/>
      <c r="FO5" s="838"/>
      <c r="FP5" s="838"/>
      <c r="FQ5" s="838"/>
      <c r="FR5" s="838"/>
      <c r="FS5" s="838"/>
      <c r="FT5" s="838"/>
      <c r="FU5" s="838"/>
      <c r="FV5" s="838"/>
      <c r="FW5" s="838"/>
      <c r="FX5" s="838"/>
      <c r="FY5" s="838"/>
      <c r="FZ5" s="838"/>
      <c r="GA5" s="838"/>
      <c r="GB5" s="838"/>
      <c r="GC5" s="838"/>
      <c r="GD5" s="838"/>
      <c r="GE5" s="838"/>
      <c r="GF5" s="838"/>
      <c r="GG5" s="838"/>
      <c r="GH5" s="838"/>
      <c r="GI5" s="838"/>
      <c r="GJ5" s="838"/>
      <c r="GK5" s="838"/>
      <c r="GL5" s="838"/>
      <c r="GM5" s="838"/>
      <c r="GN5" s="838"/>
      <c r="GO5" s="838"/>
      <c r="GP5" s="838"/>
      <c r="GQ5" s="838"/>
      <c r="GR5" s="838"/>
      <c r="GS5" s="838"/>
      <c r="GT5" s="838"/>
      <c r="GU5" s="838"/>
      <c r="GV5" s="838"/>
      <c r="GW5" s="838"/>
      <c r="GX5" s="838"/>
      <c r="GY5" s="838"/>
      <c r="GZ5" s="838"/>
      <c r="HA5" s="838"/>
      <c r="HB5" s="838"/>
      <c r="HC5" s="838"/>
      <c r="HD5" s="838"/>
      <c r="HE5" s="838"/>
      <c r="HF5" s="838"/>
      <c r="HG5" s="838"/>
      <c r="HH5" s="838"/>
      <c r="HI5" s="838"/>
      <c r="HJ5" s="838"/>
      <c r="HK5" s="838"/>
      <c r="HL5" s="838"/>
      <c r="HM5" s="838"/>
      <c r="HN5" s="838"/>
      <c r="HO5" s="838"/>
      <c r="HP5" s="838"/>
      <c r="HQ5" s="838"/>
      <c r="HR5" s="838"/>
      <c r="HS5" s="838"/>
      <c r="HT5" s="838"/>
      <c r="HU5" s="838"/>
      <c r="HV5" s="838"/>
      <c r="HW5" s="838"/>
      <c r="HX5" s="838"/>
      <c r="HY5" s="838"/>
      <c r="HZ5" s="838"/>
      <c r="IA5" s="838"/>
      <c r="IB5" s="838"/>
      <c r="IC5" s="838"/>
      <c r="ID5" s="838"/>
      <c r="IE5" s="838"/>
      <c r="IF5" s="838"/>
      <c r="IG5" s="838"/>
      <c r="IH5" s="838"/>
      <c r="II5" s="838"/>
      <c r="IJ5" s="838"/>
      <c r="IK5" s="838"/>
      <c r="IL5" s="838"/>
      <c r="IM5" s="838"/>
      <c r="IN5" s="838"/>
      <c r="IO5" s="838"/>
      <c r="IP5" s="838"/>
      <c r="IQ5" s="838"/>
      <c r="IR5" s="838"/>
      <c r="IS5" s="838"/>
      <c r="IT5" s="838"/>
      <c r="IU5" s="838"/>
      <c r="IV5" s="838"/>
      <c r="IW5" s="838"/>
      <c r="IX5" s="838"/>
      <c r="IY5" s="838"/>
      <c r="IZ5" s="838"/>
      <c r="JA5" s="838"/>
      <c r="JB5" s="838"/>
      <c r="JC5" s="838"/>
      <c r="JD5" s="838"/>
      <c r="JE5" s="838"/>
      <c r="JF5" s="838"/>
      <c r="JG5" s="838"/>
      <c r="JH5" s="838"/>
      <c r="JI5" s="838"/>
      <c r="JJ5" s="838"/>
      <c r="JK5" s="838"/>
      <c r="JL5" s="838"/>
      <c r="JM5" s="838"/>
      <c r="JN5" s="838"/>
      <c r="JO5" s="838"/>
      <c r="JP5" s="838"/>
      <c r="JQ5" s="838"/>
      <c r="JR5" s="838"/>
      <c r="JS5" s="838"/>
      <c r="JT5" s="838"/>
      <c r="JU5" s="838"/>
      <c r="JV5" s="838"/>
      <c r="JW5" s="838"/>
      <c r="JX5" s="838"/>
      <c r="JY5" s="838"/>
      <c r="JZ5" s="838"/>
      <c r="KA5" s="838"/>
      <c r="KB5" s="838"/>
      <c r="KC5" s="838"/>
      <c r="KD5" s="838"/>
      <c r="KE5" s="838"/>
      <c r="KF5" s="838"/>
      <c r="KG5" s="838"/>
      <c r="KH5" s="838"/>
      <c r="KI5" s="838"/>
      <c r="KJ5" s="838"/>
      <c r="KK5" s="838"/>
      <c r="KL5" s="838"/>
      <c r="KM5" s="838"/>
      <c r="KN5" s="838"/>
      <c r="KO5" s="838"/>
      <c r="KP5" s="838"/>
      <c r="KQ5" s="838"/>
      <c r="KR5" s="838"/>
      <c r="KS5" s="838"/>
      <c r="KT5" s="838"/>
      <c r="KU5" s="838"/>
      <c r="KV5" s="838"/>
      <c r="KW5" s="838"/>
      <c r="KX5" s="838"/>
      <c r="KY5" s="838"/>
      <c r="KZ5" s="838"/>
      <c r="LA5" s="838"/>
      <c r="LB5" s="838"/>
      <c r="LC5" s="838"/>
      <c r="LD5" s="838"/>
      <c r="LE5" s="838"/>
      <c r="LF5" s="838"/>
      <c r="LG5" s="838"/>
      <c r="LH5" s="838"/>
      <c r="LI5" s="838"/>
      <c r="LJ5" s="838"/>
      <c r="LK5" s="838"/>
      <c r="LL5" s="838"/>
      <c r="LM5" s="838"/>
      <c r="LN5" s="838"/>
      <c r="LO5" s="838"/>
      <c r="LP5" s="838"/>
      <c r="LQ5" s="838"/>
      <c r="LR5" s="838"/>
      <c r="LS5" s="838"/>
      <c r="LT5" s="838"/>
      <c r="LU5" s="838"/>
      <c r="LV5" s="838"/>
      <c r="LW5" s="838"/>
      <c r="LX5" s="838"/>
      <c r="LY5" s="838"/>
      <c r="LZ5" s="838"/>
      <c r="MA5" s="838"/>
      <c r="MB5" s="838"/>
      <c r="MC5" s="838"/>
      <c r="MD5" s="838"/>
      <c r="ME5" s="838"/>
      <c r="MF5" s="838"/>
      <c r="MG5" s="838"/>
      <c r="MH5" s="838"/>
      <c r="MI5" s="838"/>
      <c r="MJ5" s="838"/>
      <c r="MK5" s="838"/>
      <c r="ML5" s="838"/>
      <c r="MM5" s="838"/>
      <c r="MN5" s="838"/>
      <c r="MO5" s="838"/>
      <c r="MP5" s="838"/>
      <c r="MQ5" s="838"/>
      <c r="MR5" s="838"/>
      <c r="MS5" s="838"/>
      <c r="MT5" s="838"/>
      <c r="MU5" s="838"/>
      <c r="MV5" s="838"/>
      <c r="MW5" s="838"/>
      <c r="MX5" s="838"/>
      <c r="MY5" s="838"/>
      <c r="MZ5" s="838"/>
      <c r="NA5" s="838"/>
      <c r="NB5" s="838"/>
      <c r="NC5" s="838"/>
      <c r="ND5" s="838"/>
      <c r="NE5" s="838"/>
      <c r="NF5" s="838"/>
      <c r="NG5" s="838"/>
      <c r="NH5" s="838"/>
      <c r="NI5" s="838"/>
      <c r="NJ5" s="838"/>
      <c r="NK5" s="838"/>
      <c r="NL5" s="838"/>
      <c r="NM5" s="838"/>
      <c r="NN5" s="838"/>
      <c r="NO5" s="838"/>
      <c r="NP5" s="838"/>
      <c r="NQ5" s="838"/>
      <c r="NR5" s="838"/>
      <c r="NS5" s="838"/>
      <c r="NT5" s="838"/>
      <c r="NU5" s="838"/>
      <c r="NV5" s="838"/>
      <c r="NW5" s="838"/>
      <c r="NX5" s="838"/>
      <c r="NY5" s="838"/>
      <c r="NZ5" s="838"/>
      <c r="OA5" s="838"/>
      <c r="OB5" s="838"/>
      <c r="OC5" s="838"/>
      <c r="OD5" s="838"/>
      <c r="OE5" s="838"/>
      <c r="OF5" s="838"/>
      <c r="OG5" s="838"/>
      <c r="OH5" s="838"/>
      <c r="OI5" s="838"/>
      <c r="OJ5" s="838"/>
      <c r="OK5" s="838"/>
    </row>
    <row r="6" spans="1:401" ht="24" customHeight="1" x14ac:dyDescent="0.2">
      <c r="A6" s="2007"/>
      <c r="B6" s="2009"/>
      <c r="C6" s="2016"/>
      <c r="D6" s="2017"/>
      <c r="E6" s="2017"/>
      <c r="F6" s="2017"/>
      <c r="G6" s="2017"/>
      <c r="H6" s="2017"/>
      <c r="I6" s="2017"/>
      <c r="J6" s="2017"/>
      <c r="K6" s="2017"/>
      <c r="L6" s="2017"/>
      <c r="M6" s="2017"/>
      <c r="N6" s="2017"/>
      <c r="O6" s="2017"/>
      <c r="P6" s="2017"/>
      <c r="Q6" s="2017"/>
      <c r="R6" s="2017"/>
      <c r="S6" s="2017"/>
      <c r="T6" s="2017"/>
      <c r="U6" s="2017"/>
      <c r="V6" s="2018"/>
    </row>
    <row r="7" spans="1:401" ht="28.5" customHeight="1" x14ac:dyDescent="0.2">
      <c r="A7" s="2021" t="s">
        <v>69</v>
      </c>
      <c r="B7" s="2022"/>
      <c r="C7" s="2022"/>
      <c r="D7" s="2022"/>
      <c r="E7" s="2022"/>
      <c r="F7" s="2022"/>
      <c r="G7" s="2022"/>
      <c r="H7" s="840" t="s">
        <v>68</v>
      </c>
      <c r="I7" s="841">
        <v>1</v>
      </c>
      <c r="J7" s="2023" t="s">
        <v>67</v>
      </c>
      <c r="K7" s="2023"/>
      <c r="L7" s="2023"/>
      <c r="M7" s="2023"/>
      <c r="N7" s="2023"/>
      <c r="O7" s="2023"/>
      <c r="P7" s="2023"/>
      <c r="Q7" s="2023"/>
      <c r="R7" s="2023"/>
      <c r="S7" s="2023"/>
      <c r="T7" s="2023"/>
      <c r="U7" s="2023"/>
      <c r="V7" s="2023"/>
    </row>
    <row r="8" spans="1:401" ht="28.5" customHeight="1" x14ac:dyDescent="0.2">
      <c r="A8" s="2000" t="s">
        <v>1370</v>
      </c>
      <c r="B8" s="2000"/>
      <c r="C8" s="2000"/>
      <c r="D8" s="2000"/>
      <c r="E8" s="2000"/>
      <c r="F8" s="2000"/>
      <c r="G8" s="2000"/>
      <c r="H8" s="2000"/>
      <c r="I8" s="2000"/>
      <c r="J8" s="2000"/>
      <c r="K8" s="2000"/>
      <c r="L8" s="2000"/>
      <c r="M8" s="2000"/>
      <c r="N8" s="2000"/>
      <c r="O8" s="2000"/>
      <c r="P8" s="2000"/>
      <c r="Q8" s="2000"/>
      <c r="R8" s="2000"/>
      <c r="S8" s="2000"/>
      <c r="T8" s="2000"/>
      <c r="U8" s="2000"/>
      <c r="V8" s="2000"/>
    </row>
    <row r="9" spans="1:401" customFormat="1" ht="41.25" customHeight="1" x14ac:dyDescent="0.2">
      <c r="A9" s="1954" t="s">
        <v>65</v>
      </c>
      <c r="B9" s="1955"/>
      <c r="C9" s="463" t="s">
        <v>1251</v>
      </c>
      <c r="D9" s="1954" t="s">
        <v>63</v>
      </c>
      <c r="E9" s="1955"/>
      <c r="F9" s="829"/>
      <c r="G9" s="463" t="s">
        <v>1249</v>
      </c>
      <c r="H9" s="1954" t="s">
        <v>2</v>
      </c>
      <c r="I9" s="1955"/>
      <c r="J9" s="464" t="s">
        <v>1250</v>
      </c>
      <c r="K9" s="465"/>
      <c r="L9" s="465"/>
      <c r="M9" s="465"/>
      <c r="N9" s="465"/>
      <c r="O9" s="465"/>
      <c r="P9" s="465"/>
      <c r="Q9" s="465"/>
      <c r="R9" s="465"/>
      <c r="S9" s="465"/>
      <c r="T9" s="465"/>
      <c r="U9" s="465"/>
      <c r="V9" s="466"/>
    </row>
    <row r="10" spans="1:401" customFormat="1" ht="41.25" customHeight="1" x14ac:dyDescent="0.2">
      <c r="A10" s="842"/>
      <c r="B10" s="843"/>
      <c r="C10" s="844"/>
      <c r="D10" s="842"/>
      <c r="E10" s="843"/>
      <c r="F10" s="843"/>
      <c r="G10" s="844"/>
      <c r="H10" s="842"/>
      <c r="I10" s="843"/>
      <c r="J10" s="845"/>
      <c r="K10" s="846"/>
      <c r="L10" s="846"/>
      <c r="M10" s="846"/>
      <c r="N10" s="846"/>
      <c r="O10" s="846"/>
      <c r="P10" s="846"/>
      <c r="Q10" s="846"/>
      <c r="R10" s="846"/>
      <c r="S10" s="847"/>
      <c r="T10" s="847"/>
      <c r="U10" s="847"/>
      <c r="V10" s="848"/>
    </row>
    <row r="11" spans="1:401" ht="66" customHeight="1" thickBot="1" x14ac:dyDescent="0.25">
      <c r="A11" s="467" t="s">
        <v>60</v>
      </c>
      <c r="B11" s="467" t="s">
        <v>70</v>
      </c>
      <c r="C11" s="467" t="s">
        <v>59</v>
      </c>
      <c r="D11" s="467" t="s">
        <v>58</v>
      </c>
      <c r="E11" s="467" t="s">
        <v>57</v>
      </c>
      <c r="F11" s="467" t="s">
        <v>1186</v>
      </c>
      <c r="G11" s="467" t="s">
        <v>56</v>
      </c>
      <c r="H11" s="467" t="s">
        <v>1587</v>
      </c>
      <c r="I11" s="467" t="s">
        <v>55</v>
      </c>
      <c r="J11" s="467" t="s">
        <v>54</v>
      </c>
      <c r="K11" s="467" t="s">
        <v>53</v>
      </c>
      <c r="L11" s="467" t="s">
        <v>52</v>
      </c>
      <c r="M11" s="467" t="s">
        <v>51</v>
      </c>
      <c r="N11" s="467" t="s">
        <v>50</v>
      </c>
      <c r="O11" s="467" t="s">
        <v>49</v>
      </c>
      <c r="P11" s="467" t="s">
        <v>48</v>
      </c>
      <c r="Q11" s="467" t="s">
        <v>47</v>
      </c>
      <c r="R11" s="467" t="s">
        <v>46</v>
      </c>
      <c r="S11" s="849" t="s">
        <v>45</v>
      </c>
      <c r="T11" s="657" t="s">
        <v>44</v>
      </c>
      <c r="U11" s="849" t="s">
        <v>43</v>
      </c>
      <c r="V11" s="849" t="s">
        <v>42</v>
      </c>
    </row>
    <row r="12" spans="1:401" ht="356.25" customHeight="1" x14ac:dyDescent="0.2">
      <c r="A12" s="1994" t="s">
        <v>30</v>
      </c>
      <c r="B12" s="1996" t="s">
        <v>29</v>
      </c>
      <c r="C12" s="2003" t="s">
        <v>1348</v>
      </c>
      <c r="D12" s="2004" t="s">
        <v>1349</v>
      </c>
      <c r="E12" s="2004" t="s">
        <v>1350</v>
      </c>
      <c r="F12" s="505">
        <v>1</v>
      </c>
      <c r="G12" s="505" t="s">
        <v>2015</v>
      </c>
      <c r="H12" s="850" t="s">
        <v>1686</v>
      </c>
      <c r="I12" s="851">
        <v>1</v>
      </c>
      <c r="J12" s="852">
        <v>43374</v>
      </c>
      <c r="K12" s="852">
        <v>43465</v>
      </c>
      <c r="L12" s="479">
        <f>(+K12-J12)/7</f>
        <v>13</v>
      </c>
      <c r="M12" s="480">
        <v>43564</v>
      </c>
      <c r="N12" s="481">
        <f t="shared" ref="N12:N18" si="0">(M12-J12)/7-L12</f>
        <v>14.142857142857142</v>
      </c>
      <c r="O12" s="468" t="str">
        <f ca="1">IF((K12-TODAY())/7&gt;=L12/4,"En tiempo","Alerta")</f>
        <v>Alerta</v>
      </c>
      <c r="P12" s="482">
        <v>1</v>
      </c>
      <c r="Q12" s="483">
        <f>IF(P12/I12=1,1,+P12/I12)</f>
        <v>1</v>
      </c>
      <c r="R12" s="480">
        <v>43419</v>
      </c>
      <c r="S12" s="853" t="str">
        <f>IF(R12&lt;=K12,"Cumple","Incumple")</f>
        <v>Cumple</v>
      </c>
      <c r="T12" s="854" t="s">
        <v>2038</v>
      </c>
      <c r="U12" s="852"/>
      <c r="V12" s="855"/>
    </row>
    <row r="13" spans="1:401" ht="323.25" customHeight="1" x14ac:dyDescent="0.2">
      <c r="A13" s="2001"/>
      <c r="B13" s="2002"/>
      <c r="C13" s="2004"/>
      <c r="D13" s="2004"/>
      <c r="E13" s="2004"/>
      <c r="F13" s="505">
        <v>2</v>
      </c>
      <c r="G13" s="830" t="s">
        <v>1351</v>
      </c>
      <c r="H13" s="850" t="s">
        <v>1687</v>
      </c>
      <c r="I13" s="851">
        <v>3</v>
      </c>
      <c r="J13" s="852">
        <v>43374</v>
      </c>
      <c r="K13" s="852">
        <v>43554</v>
      </c>
      <c r="L13" s="479">
        <f>(+K13-J13)/7</f>
        <v>25.714285714285715</v>
      </c>
      <c r="M13" s="480">
        <v>43564</v>
      </c>
      <c r="N13" s="481">
        <f t="shared" si="0"/>
        <v>1.428571428571427</v>
      </c>
      <c r="O13" s="468" t="str">
        <f ca="1">IF((K13-TODAY())/7&gt;=L13/4,"En tiempo","Alerta")</f>
        <v>Alerta</v>
      </c>
      <c r="P13" s="482">
        <v>3</v>
      </c>
      <c r="Q13" s="483">
        <f t="shared" ref="Q13:Q32" si="1">IF(P13/I13=1,1,+P13/I13)</f>
        <v>1</v>
      </c>
      <c r="R13" s="480">
        <v>43564</v>
      </c>
      <c r="S13" s="853" t="str">
        <f>IF(R13&lt;=K13,"Cumple","Incumple")</f>
        <v>Incumple</v>
      </c>
      <c r="T13" s="854" t="s">
        <v>2039</v>
      </c>
      <c r="U13" s="856"/>
      <c r="V13" s="855"/>
    </row>
    <row r="14" spans="1:401" ht="142.5" customHeight="1" x14ac:dyDescent="0.2">
      <c r="A14" s="2001"/>
      <c r="B14" s="2002"/>
      <c r="C14" s="2004"/>
      <c r="D14" s="1993" t="s">
        <v>1352</v>
      </c>
      <c r="E14" s="1993" t="s">
        <v>1353</v>
      </c>
      <c r="F14" s="505">
        <v>3</v>
      </c>
      <c r="G14" s="830" t="s">
        <v>2016</v>
      </c>
      <c r="H14" s="1989" t="s">
        <v>1688</v>
      </c>
      <c r="I14" s="851">
        <v>1</v>
      </c>
      <c r="J14" s="857">
        <v>43374</v>
      </c>
      <c r="K14" s="857">
        <v>43830</v>
      </c>
      <c r="L14" s="1977">
        <f>(+K14-J14)/7</f>
        <v>65.142857142857139</v>
      </c>
      <c r="M14" s="858">
        <v>43564</v>
      </c>
      <c r="N14" s="859">
        <f t="shared" si="0"/>
        <v>-38</v>
      </c>
      <c r="O14" s="1937" t="str">
        <f ca="1">IF((K14-TODAY())/7&gt;=L14/4,"En tiempo","Alerta")</f>
        <v>Alerta</v>
      </c>
      <c r="P14" s="482">
        <v>1</v>
      </c>
      <c r="Q14" s="483">
        <f t="shared" si="1"/>
        <v>1</v>
      </c>
      <c r="R14" s="480">
        <v>43815</v>
      </c>
      <c r="S14" s="853" t="str">
        <f>IF(R14&lt;=K14,"Cumple","Incumple")</f>
        <v>Cumple</v>
      </c>
      <c r="T14" s="854" t="s">
        <v>2037</v>
      </c>
      <c r="U14" s="856"/>
      <c r="V14" s="855"/>
    </row>
    <row r="15" spans="1:401" ht="142.5" customHeight="1" x14ac:dyDescent="0.2">
      <c r="A15" s="2001"/>
      <c r="B15" s="2002"/>
      <c r="C15" s="2004"/>
      <c r="D15" s="1993"/>
      <c r="E15" s="1993"/>
      <c r="F15" s="505">
        <v>4</v>
      </c>
      <c r="G15" s="1163" t="s">
        <v>2017</v>
      </c>
      <c r="H15" s="1989"/>
      <c r="I15" s="851">
        <v>2</v>
      </c>
      <c r="J15" s="857">
        <v>43375</v>
      </c>
      <c r="K15" s="857">
        <v>43831</v>
      </c>
      <c r="L15" s="1977"/>
      <c r="M15" s="858">
        <v>43565</v>
      </c>
      <c r="N15" s="859">
        <f t="shared" si="0"/>
        <v>27.142857142857142</v>
      </c>
      <c r="O15" s="1938"/>
      <c r="P15" s="482">
        <v>1</v>
      </c>
      <c r="Q15" s="483">
        <v>1</v>
      </c>
      <c r="R15" s="480"/>
      <c r="S15" s="853" t="str">
        <f>IF(M15&lt;=K15,"Cumple","Incumple")</f>
        <v>Cumple</v>
      </c>
      <c r="T15" s="854" t="s">
        <v>2392</v>
      </c>
      <c r="U15" s="856"/>
      <c r="V15" s="855"/>
    </row>
    <row r="16" spans="1:401" ht="142.5" customHeight="1" x14ac:dyDescent="0.2">
      <c r="A16" s="2001"/>
      <c r="B16" s="2002"/>
      <c r="C16" s="2004"/>
      <c r="D16" s="1993"/>
      <c r="E16" s="1993"/>
      <c r="F16" s="505">
        <v>5</v>
      </c>
      <c r="G16" s="1163" t="s">
        <v>2018</v>
      </c>
      <c r="H16" s="1989"/>
      <c r="I16" s="851">
        <v>1</v>
      </c>
      <c r="J16" s="857">
        <v>43376</v>
      </c>
      <c r="K16" s="857">
        <v>43832</v>
      </c>
      <c r="L16" s="1977"/>
      <c r="M16" s="858">
        <v>43566</v>
      </c>
      <c r="N16" s="859">
        <f t="shared" si="0"/>
        <v>27.142857142857142</v>
      </c>
      <c r="O16" s="1938"/>
      <c r="P16" s="482">
        <v>1</v>
      </c>
      <c r="Q16" s="483">
        <v>1</v>
      </c>
      <c r="R16" s="480"/>
      <c r="S16" s="853" t="str">
        <f t="shared" ref="S16:S23" si="2">IF(M16&lt;=K16,"Cumple","Incumple")</f>
        <v>Cumple</v>
      </c>
      <c r="T16" s="854" t="s">
        <v>2392</v>
      </c>
      <c r="U16" s="856"/>
      <c r="V16" s="855"/>
    </row>
    <row r="17" spans="1:401" ht="284.25" customHeight="1" x14ac:dyDescent="0.2">
      <c r="A17" s="2001"/>
      <c r="B17" s="2002"/>
      <c r="C17" s="2004"/>
      <c r="D17" s="1993"/>
      <c r="E17" s="1993"/>
      <c r="F17" s="505">
        <v>6</v>
      </c>
      <c r="G17" s="1163" t="s">
        <v>2019</v>
      </c>
      <c r="H17" s="1989"/>
      <c r="I17" s="851">
        <v>1</v>
      </c>
      <c r="J17" s="857">
        <v>43377</v>
      </c>
      <c r="K17" s="857">
        <v>43833</v>
      </c>
      <c r="L17" s="1977"/>
      <c r="M17" s="858">
        <v>43567</v>
      </c>
      <c r="N17" s="859">
        <f t="shared" si="0"/>
        <v>27.142857142857142</v>
      </c>
      <c r="O17" s="1939"/>
      <c r="P17" s="482">
        <v>1</v>
      </c>
      <c r="Q17" s="483">
        <v>1</v>
      </c>
      <c r="R17" s="480"/>
      <c r="S17" s="853" t="str">
        <f t="shared" si="2"/>
        <v>Cumple</v>
      </c>
      <c r="T17" s="854" t="s">
        <v>2392</v>
      </c>
      <c r="U17" s="852"/>
      <c r="V17" s="855"/>
    </row>
    <row r="18" spans="1:401" ht="284.25" customHeight="1" x14ac:dyDescent="0.2">
      <c r="A18" s="860"/>
      <c r="B18" s="861"/>
      <c r="C18" s="1998" t="s">
        <v>1354</v>
      </c>
      <c r="D18" s="1988" t="s">
        <v>1355</v>
      </c>
      <c r="E18" s="1989" t="s">
        <v>1356</v>
      </c>
      <c r="F18" s="851">
        <v>7</v>
      </c>
      <c r="G18" s="945" t="s">
        <v>2020</v>
      </c>
      <c r="H18" s="1534" t="s">
        <v>1689</v>
      </c>
      <c r="I18" s="851">
        <v>4</v>
      </c>
      <c r="J18" s="857">
        <v>43405</v>
      </c>
      <c r="K18" s="862">
        <v>43983</v>
      </c>
      <c r="L18" s="1977">
        <f>(+K18-J18)/7</f>
        <v>82.571428571428569</v>
      </c>
      <c r="M18" s="858">
        <v>44165</v>
      </c>
      <c r="N18" s="859">
        <f t="shared" si="0"/>
        <v>26</v>
      </c>
      <c r="O18" s="1978" t="str">
        <f ca="1">IF((K18-TODAY())/7&gt;=L18/4,"En tiempo","Alerta")</f>
        <v>Alerta</v>
      </c>
      <c r="P18" s="482">
        <v>3.2</v>
      </c>
      <c r="Q18" s="483">
        <f t="shared" si="1"/>
        <v>0.8</v>
      </c>
      <c r="R18" s="480"/>
      <c r="S18" s="853" t="str">
        <f t="shared" si="2"/>
        <v>Incumple</v>
      </c>
      <c r="T18" s="852" t="s">
        <v>3039</v>
      </c>
      <c r="U18" s="852"/>
      <c r="V18" s="855"/>
    </row>
    <row r="19" spans="1:401" ht="284.25" customHeight="1" x14ac:dyDescent="0.2">
      <c r="A19" s="860"/>
      <c r="B19" s="861"/>
      <c r="C19" s="1986"/>
      <c r="D19" s="1988"/>
      <c r="E19" s="1989"/>
      <c r="F19" s="851" t="s">
        <v>2021</v>
      </c>
      <c r="G19" s="946" t="s">
        <v>2022</v>
      </c>
      <c r="H19" s="1534"/>
      <c r="I19" s="851">
        <v>2</v>
      </c>
      <c r="J19" s="857">
        <v>43406</v>
      </c>
      <c r="K19" s="862">
        <v>43984</v>
      </c>
      <c r="L19" s="1977"/>
      <c r="M19" s="858">
        <v>44165</v>
      </c>
      <c r="N19" s="859"/>
      <c r="O19" s="1978"/>
      <c r="P19" s="482">
        <v>1</v>
      </c>
      <c r="Q19" s="483">
        <f t="shared" si="1"/>
        <v>0.5</v>
      </c>
      <c r="R19" s="480"/>
      <c r="S19" s="853" t="str">
        <f t="shared" si="2"/>
        <v>Incumple</v>
      </c>
      <c r="T19" s="852" t="s">
        <v>3040</v>
      </c>
      <c r="U19" s="852"/>
      <c r="V19" s="855"/>
    </row>
    <row r="20" spans="1:401" ht="284.25" customHeight="1" thickBot="1" x14ac:dyDescent="0.25">
      <c r="A20" s="860"/>
      <c r="B20" s="861"/>
      <c r="C20" s="1986"/>
      <c r="D20" s="1988"/>
      <c r="E20" s="1989"/>
      <c r="F20" s="851">
        <v>9</v>
      </c>
      <c r="G20" s="945" t="s">
        <v>2023</v>
      </c>
      <c r="H20" s="1534"/>
      <c r="I20" s="851">
        <v>1</v>
      </c>
      <c r="J20" s="857">
        <v>43407</v>
      </c>
      <c r="K20" s="862">
        <v>43985</v>
      </c>
      <c r="L20" s="1977"/>
      <c r="M20" s="858">
        <v>44165</v>
      </c>
      <c r="N20" s="859"/>
      <c r="O20" s="1978"/>
      <c r="P20" s="482">
        <v>0.6</v>
      </c>
      <c r="Q20" s="483">
        <f t="shared" si="1"/>
        <v>0.6</v>
      </c>
      <c r="R20" s="480"/>
      <c r="S20" s="853" t="str">
        <f t="shared" si="2"/>
        <v>Incumple</v>
      </c>
      <c r="T20" s="1533" t="s">
        <v>3038</v>
      </c>
      <c r="U20" s="852"/>
      <c r="V20" s="855"/>
    </row>
    <row r="21" spans="1:401" ht="208.5" customHeight="1" x14ac:dyDescent="0.2">
      <c r="A21" s="1994" t="s">
        <v>30</v>
      </c>
      <c r="B21" s="1996"/>
      <c r="C21" s="1999"/>
      <c r="D21" s="1988"/>
      <c r="E21" s="1989"/>
      <c r="F21" s="851">
        <v>10</v>
      </c>
      <c r="G21" s="946" t="s">
        <v>2024</v>
      </c>
      <c r="H21" s="1534"/>
      <c r="I21" s="863">
        <v>4</v>
      </c>
      <c r="J21" s="857">
        <v>43408</v>
      </c>
      <c r="K21" s="862">
        <v>43986</v>
      </c>
      <c r="L21" s="1977"/>
      <c r="M21" s="858">
        <v>44165</v>
      </c>
      <c r="N21" s="859"/>
      <c r="O21" s="1978"/>
      <c r="P21" s="482">
        <v>0.8</v>
      </c>
      <c r="Q21" s="483">
        <f t="shared" si="1"/>
        <v>0.2</v>
      </c>
      <c r="R21" s="480"/>
      <c r="S21" s="853" t="str">
        <f t="shared" si="2"/>
        <v>Incumple</v>
      </c>
      <c r="T21" s="613" t="s">
        <v>3037</v>
      </c>
      <c r="U21" s="852"/>
      <c r="V21" s="864"/>
    </row>
    <row r="22" spans="1:401" ht="270.95" customHeight="1" x14ac:dyDescent="0.2">
      <c r="A22" s="1995"/>
      <c r="B22" s="1997"/>
      <c r="C22" s="865"/>
      <c r="D22" s="866"/>
      <c r="E22" s="1989" t="s">
        <v>1357</v>
      </c>
      <c r="F22" s="851">
        <v>11</v>
      </c>
      <c r="G22" s="946" t="s">
        <v>2025</v>
      </c>
      <c r="H22" s="1534" t="s">
        <v>1690</v>
      </c>
      <c r="I22" s="863">
        <v>1</v>
      </c>
      <c r="J22" s="857">
        <v>43739</v>
      </c>
      <c r="K22" s="862">
        <v>43768</v>
      </c>
      <c r="L22" s="1977">
        <f>(+K22-J22)/7</f>
        <v>4.1428571428571432</v>
      </c>
      <c r="M22" s="858">
        <v>44165</v>
      </c>
      <c r="N22" s="859">
        <f>(M22-J22)/7-L22</f>
        <v>56.714285714285708</v>
      </c>
      <c r="O22" s="1978" t="str">
        <f ca="1">IF((K22-TODAY())/7&gt;=L22/4,"En tiempo","Alerta")</f>
        <v>Alerta</v>
      </c>
      <c r="P22" s="867">
        <v>0.2</v>
      </c>
      <c r="Q22" s="483">
        <f t="shared" si="1"/>
        <v>0.2</v>
      </c>
      <c r="R22" s="480"/>
      <c r="S22" s="853" t="str">
        <f t="shared" si="2"/>
        <v>Incumple</v>
      </c>
      <c r="T22" s="1532" t="s">
        <v>3036</v>
      </c>
      <c r="U22" s="852"/>
      <c r="V22" s="864"/>
    </row>
    <row r="23" spans="1:401" ht="228.6" customHeight="1" thickBot="1" x14ac:dyDescent="0.25">
      <c r="A23" s="1995"/>
      <c r="B23" s="1997"/>
      <c r="C23" s="865"/>
      <c r="D23" s="866"/>
      <c r="E23" s="1989"/>
      <c r="F23" s="851">
        <v>12</v>
      </c>
      <c r="G23" s="947" t="s">
        <v>2026</v>
      </c>
      <c r="H23" s="1534"/>
      <c r="I23" s="863">
        <v>1</v>
      </c>
      <c r="J23" s="857">
        <v>43740</v>
      </c>
      <c r="K23" s="862">
        <v>43769</v>
      </c>
      <c r="L23" s="1977"/>
      <c r="M23" s="858">
        <v>44165</v>
      </c>
      <c r="N23" s="859"/>
      <c r="O23" s="1978"/>
      <c r="P23" s="867">
        <v>0.2</v>
      </c>
      <c r="Q23" s="483">
        <f t="shared" si="1"/>
        <v>0.2</v>
      </c>
      <c r="R23" s="480"/>
      <c r="S23" s="853" t="str">
        <f t="shared" si="2"/>
        <v>Incumple</v>
      </c>
      <c r="T23" s="882" t="s">
        <v>3041</v>
      </c>
      <c r="U23" s="852"/>
      <c r="V23" s="864"/>
    </row>
    <row r="24" spans="1:401" ht="235.5" customHeight="1" thickBot="1" x14ac:dyDescent="0.25">
      <c r="A24" s="868"/>
      <c r="B24" s="869"/>
      <c r="C24" s="1990" t="s">
        <v>1358</v>
      </c>
      <c r="D24" s="1993" t="s">
        <v>1359</v>
      </c>
      <c r="E24" s="1993" t="s">
        <v>1360</v>
      </c>
      <c r="F24" s="505">
        <v>13</v>
      </c>
      <c r="G24" s="850" t="s">
        <v>2027</v>
      </c>
      <c r="H24" s="1989" t="s">
        <v>1691</v>
      </c>
      <c r="I24" s="863">
        <v>1</v>
      </c>
      <c r="J24" s="857">
        <v>43374</v>
      </c>
      <c r="K24" s="862">
        <v>43768</v>
      </c>
      <c r="L24" s="870">
        <f>(+K24-J24)/7</f>
        <v>56.285714285714285</v>
      </c>
      <c r="M24" s="858">
        <v>43564</v>
      </c>
      <c r="N24" s="859">
        <f>(M24-J24)/7-L24</f>
        <v>-29.142857142857142</v>
      </c>
      <c r="O24" s="1978" t="str">
        <f ca="1">IF((K24-TODAY())/7&gt;=L24/4,"En tiempo","Alerta")</f>
        <v>Alerta</v>
      </c>
      <c r="P24" s="482">
        <v>1</v>
      </c>
      <c r="Q24" s="483">
        <f t="shared" si="1"/>
        <v>1</v>
      </c>
      <c r="R24" s="480">
        <v>43815</v>
      </c>
      <c r="S24" s="853" t="str">
        <f t="shared" ref="S24:S25" si="3">IF(R24&lt;=K21,"Cumple","Incumple")</f>
        <v>Cumple</v>
      </c>
      <c r="T24" s="883" t="s">
        <v>2042</v>
      </c>
      <c r="U24" s="852"/>
      <c r="V24" s="864"/>
    </row>
    <row r="25" spans="1:401" ht="235.5" customHeight="1" thickBot="1" x14ac:dyDescent="0.25">
      <c r="A25" s="868"/>
      <c r="B25" s="869"/>
      <c r="C25" s="1991"/>
      <c r="D25" s="1993"/>
      <c r="E25" s="1993"/>
      <c r="F25" s="505">
        <v>14</v>
      </c>
      <c r="G25" s="850" t="s">
        <v>2028</v>
      </c>
      <c r="H25" s="1989"/>
      <c r="I25" s="863">
        <v>1</v>
      </c>
      <c r="J25" s="857">
        <v>43375</v>
      </c>
      <c r="K25" s="862">
        <v>43769</v>
      </c>
      <c r="L25" s="870"/>
      <c r="M25" s="858">
        <v>43565</v>
      </c>
      <c r="N25" s="859"/>
      <c r="O25" s="1978"/>
      <c r="P25" s="482">
        <v>1</v>
      </c>
      <c r="Q25" s="483">
        <f t="shared" si="1"/>
        <v>1</v>
      </c>
      <c r="R25" s="480">
        <v>43815</v>
      </c>
      <c r="S25" s="853" t="str">
        <f t="shared" si="3"/>
        <v>Incumple</v>
      </c>
      <c r="T25" s="883" t="s">
        <v>2042</v>
      </c>
      <c r="U25" s="852"/>
      <c r="V25" s="864"/>
    </row>
    <row r="26" spans="1:401" s="831" customFormat="1" ht="229.5" customHeight="1" thickBot="1" x14ac:dyDescent="0.25">
      <c r="A26" s="477" t="s">
        <v>30</v>
      </c>
      <c r="B26" s="478"/>
      <c r="C26" s="1992"/>
      <c r="D26" s="1993"/>
      <c r="E26" s="1993"/>
      <c r="F26" s="505">
        <v>15</v>
      </c>
      <c r="G26" s="945" t="s">
        <v>2029</v>
      </c>
      <c r="H26" s="1989"/>
      <c r="I26" s="851">
        <v>1</v>
      </c>
      <c r="J26" s="857">
        <v>43376</v>
      </c>
      <c r="K26" s="862">
        <v>43770</v>
      </c>
      <c r="L26" s="870"/>
      <c r="M26" s="858">
        <v>44165</v>
      </c>
      <c r="N26" s="859"/>
      <c r="O26" s="1978"/>
      <c r="P26" s="867">
        <v>0.2</v>
      </c>
      <c r="Q26" s="483">
        <f>IF(P26/I26=1,1,+P26/I26)</f>
        <v>0.2</v>
      </c>
      <c r="R26" s="480"/>
      <c r="S26" s="853" t="str">
        <f>IF(M26&lt;=K26,"Cumple","Incumple")</f>
        <v>Incumple</v>
      </c>
      <c r="T26" s="882" t="s">
        <v>3042</v>
      </c>
      <c r="U26" s="852"/>
      <c r="V26" s="855"/>
      <c r="AB26" s="832"/>
      <c r="DD26" s="833"/>
      <c r="DE26" s="833"/>
      <c r="DF26" s="833"/>
      <c r="DG26" s="833"/>
      <c r="DH26" s="833"/>
      <c r="DI26" s="833"/>
      <c r="DJ26" s="833"/>
      <c r="DK26" s="833"/>
      <c r="DL26" s="833"/>
      <c r="DM26" s="833"/>
      <c r="DN26" s="833"/>
      <c r="DO26" s="833"/>
      <c r="DP26" s="833"/>
      <c r="DQ26" s="833"/>
      <c r="DR26" s="833"/>
      <c r="DS26" s="833"/>
      <c r="DT26" s="833"/>
      <c r="DU26" s="833"/>
      <c r="DV26" s="833"/>
      <c r="DW26" s="833"/>
      <c r="DX26" s="833"/>
      <c r="DY26" s="833"/>
      <c r="DZ26" s="833"/>
      <c r="EA26" s="833"/>
      <c r="EB26" s="833"/>
      <c r="EC26" s="833"/>
      <c r="ED26" s="833"/>
      <c r="EE26" s="833"/>
      <c r="EF26" s="833"/>
      <c r="EG26" s="833"/>
      <c r="EH26" s="833"/>
      <c r="EI26" s="833"/>
      <c r="EJ26" s="833"/>
      <c r="EK26" s="833"/>
      <c r="EL26" s="833"/>
      <c r="EM26" s="833"/>
      <c r="EN26" s="833"/>
      <c r="EO26" s="833"/>
      <c r="EP26" s="833"/>
      <c r="EQ26" s="833"/>
      <c r="ER26" s="833"/>
      <c r="ES26" s="833"/>
      <c r="ET26" s="833"/>
      <c r="EU26" s="833"/>
      <c r="EV26" s="833"/>
      <c r="EW26" s="833"/>
      <c r="EX26" s="833"/>
      <c r="EY26" s="833"/>
      <c r="EZ26" s="833"/>
      <c r="FA26" s="833"/>
      <c r="FB26" s="833"/>
      <c r="FC26" s="833"/>
      <c r="FD26" s="833"/>
      <c r="FE26" s="833"/>
      <c r="FF26" s="833"/>
      <c r="FG26" s="833"/>
      <c r="FH26" s="833"/>
      <c r="FI26" s="833"/>
      <c r="FJ26" s="833"/>
      <c r="FK26" s="833"/>
      <c r="FL26" s="833"/>
      <c r="FM26" s="833"/>
      <c r="FN26" s="833"/>
      <c r="FO26" s="833"/>
      <c r="FP26" s="833"/>
      <c r="FQ26" s="833"/>
      <c r="FR26" s="833"/>
      <c r="FS26" s="833"/>
      <c r="FT26" s="833"/>
      <c r="FU26" s="833"/>
      <c r="FV26" s="833"/>
      <c r="FW26" s="833"/>
      <c r="FX26" s="833"/>
      <c r="FY26" s="833"/>
      <c r="FZ26" s="833"/>
      <c r="GA26" s="833"/>
      <c r="GB26" s="833"/>
      <c r="GC26" s="833"/>
      <c r="GD26" s="833"/>
      <c r="GE26" s="833"/>
      <c r="GF26" s="833"/>
      <c r="GG26" s="833"/>
      <c r="GH26" s="833"/>
      <c r="GI26" s="833"/>
      <c r="GJ26" s="833"/>
      <c r="GK26" s="833"/>
      <c r="GL26" s="833"/>
      <c r="GM26" s="833"/>
      <c r="GN26" s="833"/>
      <c r="GO26" s="833"/>
      <c r="GP26" s="833"/>
      <c r="GQ26" s="833"/>
      <c r="GR26" s="833"/>
      <c r="GS26" s="833"/>
      <c r="GT26" s="833"/>
      <c r="GU26" s="833"/>
      <c r="GV26" s="833"/>
      <c r="GW26" s="833"/>
      <c r="GX26" s="833"/>
      <c r="GY26" s="833"/>
      <c r="GZ26" s="833"/>
      <c r="HA26" s="833"/>
      <c r="HB26" s="833"/>
      <c r="HC26" s="833"/>
      <c r="HD26" s="833"/>
      <c r="HE26" s="833"/>
      <c r="HF26" s="833"/>
      <c r="HG26" s="833"/>
      <c r="HH26" s="833"/>
      <c r="HI26" s="833"/>
      <c r="HJ26" s="833"/>
      <c r="HK26" s="833"/>
      <c r="HL26" s="833"/>
      <c r="HM26" s="833"/>
      <c r="HN26" s="833"/>
      <c r="HO26" s="833"/>
      <c r="HP26" s="833"/>
      <c r="HQ26" s="833"/>
      <c r="HR26" s="833"/>
      <c r="HS26" s="833"/>
      <c r="HT26" s="833"/>
      <c r="HU26" s="833"/>
      <c r="HV26" s="833"/>
      <c r="HW26" s="833"/>
      <c r="HX26" s="833"/>
      <c r="HY26" s="833"/>
      <c r="HZ26" s="833"/>
      <c r="IA26" s="833"/>
      <c r="IB26" s="833"/>
      <c r="IC26" s="833"/>
      <c r="ID26" s="833"/>
      <c r="IE26" s="833"/>
      <c r="IF26" s="833"/>
      <c r="IG26" s="833"/>
      <c r="IH26" s="833"/>
      <c r="II26" s="833"/>
      <c r="IJ26" s="833"/>
      <c r="IK26" s="833"/>
      <c r="IL26" s="833"/>
      <c r="IM26" s="833"/>
      <c r="IN26" s="833"/>
      <c r="IO26" s="833"/>
      <c r="IP26" s="833"/>
      <c r="IQ26" s="833"/>
      <c r="IR26" s="833"/>
      <c r="IS26" s="833"/>
      <c r="IT26" s="833"/>
      <c r="IU26" s="833"/>
      <c r="IV26" s="833"/>
      <c r="IW26" s="833"/>
      <c r="IX26" s="833"/>
      <c r="IY26" s="833"/>
      <c r="IZ26" s="833"/>
      <c r="JA26" s="833"/>
      <c r="JB26" s="833"/>
      <c r="JC26" s="833"/>
      <c r="JD26" s="833"/>
      <c r="JE26" s="833"/>
      <c r="JF26" s="833"/>
      <c r="JG26" s="833"/>
      <c r="JH26" s="833"/>
      <c r="JI26" s="833"/>
      <c r="JJ26" s="833"/>
      <c r="JK26" s="833"/>
      <c r="JL26" s="833"/>
      <c r="JM26" s="833"/>
      <c r="JN26" s="833"/>
      <c r="JO26" s="833"/>
      <c r="JP26" s="833"/>
      <c r="JQ26" s="833"/>
      <c r="JR26" s="833"/>
      <c r="JS26" s="833"/>
      <c r="JT26" s="833"/>
      <c r="JU26" s="833"/>
      <c r="JV26" s="833"/>
      <c r="JW26" s="833"/>
      <c r="JX26" s="833"/>
      <c r="JY26" s="833"/>
      <c r="JZ26" s="833"/>
      <c r="KA26" s="833"/>
      <c r="KB26" s="833"/>
      <c r="KC26" s="833"/>
      <c r="KD26" s="833"/>
      <c r="KE26" s="833"/>
      <c r="KF26" s="833"/>
      <c r="KG26" s="833"/>
      <c r="KH26" s="833"/>
      <c r="KI26" s="833"/>
      <c r="KJ26" s="833"/>
      <c r="KK26" s="833"/>
      <c r="KL26" s="833"/>
      <c r="KM26" s="833"/>
      <c r="KN26" s="833"/>
      <c r="KO26" s="833"/>
      <c r="KP26" s="833"/>
      <c r="KQ26" s="833"/>
      <c r="KR26" s="833"/>
      <c r="KS26" s="833"/>
      <c r="KT26" s="833"/>
      <c r="KU26" s="833"/>
      <c r="KV26" s="833"/>
      <c r="KW26" s="833"/>
      <c r="KX26" s="833"/>
      <c r="KY26" s="833"/>
      <c r="KZ26" s="833"/>
      <c r="LA26" s="833"/>
      <c r="LB26" s="833"/>
      <c r="LC26" s="833"/>
      <c r="LD26" s="833"/>
      <c r="LE26" s="833"/>
      <c r="LF26" s="833"/>
      <c r="LG26" s="833"/>
      <c r="LH26" s="833"/>
      <c r="LI26" s="833"/>
      <c r="LJ26" s="833"/>
      <c r="LK26" s="833"/>
      <c r="LL26" s="833"/>
      <c r="LM26" s="833"/>
      <c r="LN26" s="833"/>
      <c r="LO26" s="833"/>
      <c r="LP26" s="833"/>
      <c r="LQ26" s="833"/>
      <c r="LR26" s="833"/>
      <c r="LS26" s="833"/>
      <c r="LT26" s="833"/>
      <c r="LU26" s="833"/>
      <c r="LV26" s="833"/>
      <c r="LW26" s="833"/>
      <c r="LX26" s="833"/>
      <c r="LY26" s="833"/>
      <c r="LZ26" s="833"/>
      <c r="MA26" s="833"/>
      <c r="MB26" s="833"/>
      <c r="MC26" s="833"/>
      <c r="MD26" s="833"/>
      <c r="ME26" s="833"/>
      <c r="MF26" s="833"/>
      <c r="MG26" s="833"/>
      <c r="MH26" s="833"/>
      <c r="MI26" s="833"/>
      <c r="MJ26" s="833"/>
      <c r="MK26" s="833"/>
      <c r="ML26" s="833"/>
      <c r="MM26" s="833"/>
      <c r="MN26" s="833"/>
      <c r="MO26" s="833"/>
      <c r="MP26" s="833"/>
      <c r="MQ26" s="833"/>
      <c r="MR26" s="833"/>
      <c r="MS26" s="833"/>
      <c r="MT26" s="833"/>
      <c r="MU26" s="833"/>
      <c r="MV26" s="833"/>
      <c r="MW26" s="833"/>
      <c r="MX26" s="833"/>
      <c r="MY26" s="833"/>
      <c r="MZ26" s="833"/>
      <c r="NA26" s="833"/>
      <c r="NB26" s="833"/>
      <c r="NC26" s="833"/>
      <c r="ND26" s="833"/>
      <c r="NE26" s="833"/>
      <c r="NF26" s="833"/>
      <c r="NG26" s="833"/>
      <c r="NH26" s="833"/>
      <c r="NI26" s="833"/>
      <c r="NJ26" s="833"/>
      <c r="NK26" s="833"/>
      <c r="NL26" s="833"/>
      <c r="NM26" s="833"/>
      <c r="NN26" s="833"/>
      <c r="NO26" s="833"/>
      <c r="NP26" s="833"/>
      <c r="NQ26" s="833"/>
      <c r="NR26" s="833"/>
      <c r="NS26" s="833"/>
      <c r="NT26" s="833"/>
      <c r="NU26" s="833"/>
      <c r="NV26" s="833"/>
      <c r="NW26" s="833"/>
      <c r="NX26" s="833"/>
      <c r="NY26" s="833"/>
      <c r="NZ26" s="833"/>
      <c r="OA26" s="833"/>
      <c r="OB26" s="833"/>
      <c r="OC26" s="833"/>
      <c r="OD26" s="833"/>
      <c r="OE26" s="833"/>
      <c r="OF26" s="833"/>
      <c r="OG26" s="833"/>
      <c r="OH26" s="833"/>
      <c r="OI26" s="833"/>
      <c r="OJ26" s="833"/>
      <c r="OK26" s="833"/>
    </row>
    <row r="27" spans="1:401" s="831" customFormat="1" ht="229.5" customHeight="1" thickBot="1" x14ac:dyDescent="0.25">
      <c r="A27" s="1979" t="s">
        <v>30</v>
      </c>
      <c r="B27" s="478"/>
      <c r="C27" s="1985" t="s">
        <v>1361</v>
      </c>
      <c r="D27" s="1988" t="s">
        <v>1362</v>
      </c>
      <c r="E27" s="1989" t="s">
        <v>1363</v>
      </c>
      <c r="F27" s="851">
        <v>16</v>
      </c>
      <c r="G27" s="830" t="s">
        <v>2030</v>
      </c>
      <c r="H27" s="1989" t="s">
        <v>1692</v>
      </c>
      <c r="I27" s="871">
        <v>1</v>
      </c>
      <c r="J27" s="862">
        <v>43374</v>
      </c>
      <c r="K27" s="862">
        <v>44185</v>
      </c>
      <c r="L27" s="479"/>
      <c r="M27" s="858">
        <v>43564</v>
      </c>
      <c r="N27" s="481"/>
      <c r="O27" s="468"/>
      <c r="P27" s="482">
        <v>0.8</v>
      </c>
      <c r="Q27" s="483">
        <f t="shared" si="1"/>
        <v>0.8</v>
      </c>
      <c r="R27" s="480"/>
      <c r="S27" s="853" t="str">
        <f>IF(R27&lt;=K25,"Cumple","Incumple")</f>
        <v>Cumple</v>
      </c>
      <c r="T27" s="883" t="s">
        <v>2040</v>
      </c>
      <c r="U27" s="852"/>
      <c r="V27" s="855"/>
      <c r="AB27" s="832"/>
      <c r="DD27" s="833"/>
      <c r="DE27" s="833"/>
      <c r="DF27" s="833"/>
      <c r="DG27" s="833"/>
      <c r="DH27" s="833"/>
      <c r="DI27" s="833"/>
      <c r="DJ27" s="833"/>
      <c r="DK27" s="833"/>
      <c r="DL27" s="833"/>
      <c r="DM27" s="833"/>
      <c r="DN27" s="833"/>
      <c r="DO27" s="833"/>
      <c r="DP27" s="833"/>
      <c r="DQ27" s="833"/>
      <c r="DR27" s="833"/>
      <c r="DS27" s="833"/>
      <c r="DT27" s="833"/>
      <c r="DU27" s="833"/>
      <c r="DV27" s="833"/>
      <c r="DW27" s="833"/>
      <c r="DX27" s="833"/>
      <c r="DY27" s="833"/>
      <c r="DZ27" s="833"/>
      <c r="EA27" s="833"/>
      <c r="EB27" s="833"/>
      <c r="EC27" s="833"/>
      <c r="ED27" s="833"/>
      <c r="EE27" s="833"/>
      <c r="EF27" s="833"/>
      <c r="EG27" s="833"/>
      <c r="EH27" s="833"/>
      <c r="EI27" s="833"/>
      <c r="EJ27" s="833"/>
      <c r="EK27" s="833"/>
      <c r="EL27" s="833"/>
      <c r="EM27" s="833"/>
      <c r="EN27" s="833"/>
      <c r="EO27" s="833"/>
      <c r="EP27" s="833"/>
      <c r="EQ27" s="833"/>
      <c r="ER27" s="833"/>
      <c r="ES27" s="833"/>
      <c r="ET27" s="833"/>
      <c r="EU27" s="833"/>
      <c r="EV27" s="833"/>
      <c r="EW27" s="833"/>
      <c r="EX27" s="833"/>
      <c r="EY27" s="833"/>
      <c r="EZ27" s="833"/>
      <c r="FA27" s="833"/>
      <c r="FB27" s="833"/>
      <c r="FC27" s="833"/>
      <c r="FD27" s="833"/>
      <c r="FE27" s="833"/>
      <c r="FF27" s="833"/>
      <c r="FG27" s="833"/>
      <c r="FH27" s="833"/>
      <c r="FI27" s="833"/>
      <c r="FJ27" s="833"/>
      <c r="FK27" s="833"/>
      <c r="FL27" s="833"/>
      <c r="FM27" s="833"/>
      <c r="FN27" s="833"/>
      <c r="FO27" s="833"/>
      <c r="FP27" s="833"/>
      <c r="FQ27" s="833"/>
      <c r="FR27" s="833"/>
      <c r="FS27" s="833"/>
      <c r="FT27" s="833"/>
      <c r="FU27" s="833"/>
      <c r="FV27" s="833"/>
      <c r="FW27" s="833"/>
      <c r="FX27" s="833"/>
      <c r="FY27" s="833"/>
      <c r="FZ27" s="833"/>
      <c r="GA27" s="833"/>
      <c r="GB27" s="833"/>
      <c r="GC27" s="833"/>
      <c r="GD27" s="833"/>
      <c r="GE27" s="833"/>
      <c r="GF27" s="833"/>
      <c r="GG27" s="833"/>
      <c r="GH27" s="833"/>
      <c r="GI27" s="833"/>
      <c r="GJ27" s="833"/>
      <c r="GK27" s="833"/>
      <c r="GL27" s="833"/>
      <c r="GM27" s="833"/>
      <c r="GN27" s="833"/>
      <c r="GO27" s="833"/>
      <c r="GP27" s="833"/>
      <c r="GQ27" s="833"/>
      <c r="GR27" s="833"/>
      <c r="GS27" s="833"/>
      <c r="GT27" s="833"/>
      <c r="GU27" s="833"/>
      <c r="GV27" s="833"/>
      <c r="GW27" s="833"/>
      <c r="GX27" s="833"/>
      <c r="GY27" s="833"/>
      <c r="GZ27" s="833"/>
      <c r="HA27" s="833"/>
      <c r="HB27" s="833"/>
      <c r="HC27" s="833"/>
      <c r="HD27" s="833"/>
      <c r="HE27" s="833"/>
      <c r="HF27" s="833"/>
      <c r="HG27" s="833"/>
      <c r="HH27" s="833"/>
      <c r="HI27" s="833"/>
      <c r="HJ27" s="833"/>
      <c r="HK27" s="833"/>
      <c r="HL27" s="833"/>
      <c r="HM27" s="833"/>
      <c r="HN27" s="833"/>
      <c r="HO27" s="833"/>
      <c r="HP27" s="833"/>
      <c r="HQ27" s="833"/>
      <c r="HR27" s="833"/>
      <c r="HS27" s="833"/>
      <c r="HT27" s="833"/>
      <c r="HU27" s="833"/>
      <c r="HV27" s="833"/>
      <c r="HW27" s="833"/>
      <c r="HX27" s="833"/>
      <c r="HY27" s="833"/>
      <c r="HZ27" s="833"/>
      <c r="IA27" s="833"/>
      <c r="IB27" s="833"/>
      <c r="IC27" s="833"/>
      <c r="ID27" s="833"/>
      <c r="IE27" s="833"/>
      <c r="IF27" s="833"/>
      <c r="IG27" s="833"/>
      <c r="IH27" s="833"/>
      <c r="II27" s="833"/>
      <c r="IJ27" s="833"/>
      <c r="IK27" s="833"/>
      <c r="IL27" s="833"/>
      <c r="IM27" s="833"/>
      <c r="IN27" s="833"/>
      <c r="IO27" s="833"/>
      <c r="IP27" s="833"/>
      <c r="IQ27" s="833"/>
      <c r="IR27" s="833"/>
      <c r="IS27" s="833"/>
      <c r="IT27" s="833"/>
      <c r="IU27" s="833"/>
      <c r="IV27" s="833"/>
      <c r="IW27" s="833"/>
      <c r="IX27" s="833"/>
      <c r="IY27" s="833"/>
      <c r="IZ27" s="833"/>
      <c r="JA27" s="833"/>
      <c r="JB27" s="833"/>
      <c r="JC27" s="833"/>
      <c r="JD27" s="833"/>
      <c r="JE27" s="833"/>
      <c r="JF27" s="833"/>
      <c r="JG27" s="833"/>
      <c r="JH27" s="833"/>
      <c r="JI27" s="833"/>
      <c r="JJ27" s="833"/>
      <c r="JK27" s="833"/>
      <c r="JL27" s="833"/>
      <c r="JM27" s="833"/>
      <c r="JN27" s="833"/>
      <c r="JO27" s="833"/>
      <c r="JP27" s="833"/>
      <c r="JQ27" s="833"/>
      <c r="JR27" s="833"/>
      <c r="JS27" s="833"/>
      <c r="JT27" s="833"/>
      <c r="JU27" s="833"/>
      <c r="JV27" s="833"/>
      <c r="JW27" s="833"/>
      <c r="JX27" s="833"/>
      <c r="JY27" s="833"/>
      <c r="JZ27" s="833"/>
      <c r="KA27" s="833"/>
      <c r="KB27" s="833"/>
      <c r="KC27" s="833"/>
      <c r="KD27" s="833"/>
      <c r="KE27" s="833"/>
      <c r="KF27" s="833"/>
      <c r="KG27" s="833"/>
      <c r="KH27" s="833"/>
      <c r="KI27" s="833"/>
      <c r="KJ27" s="833"/>
      <c r="KK27" s="833"/>
      <c r="KL27" s="833"/>
      <c r="KM27" s="833"/>
      <c r="KN27" s="833"/>
      <c r="KO27" s="833"/>
      <c r="KP27" s="833"/>
      <c r="KQ27" s="833"/>
      <c r="KR27" s="833"/>
      <c r="KS27" s="833"/>
      <c r="KT27" s="833"/>
      <c r="KU27" s="833"/>
      <c r="KV27" s="833"/>
      <c r="KW27" s="833"/>
      <c r="KX27" s="833"/>
      <c r="KY27" s="833"/>
      <c r="KZ27" s="833"/>
      <c r="LA27" s="833"/>
      <c r="LB27" s="833"/>
      <c r="LC27" s="833"/>
      <c r="LD27" s="833"/>
      <c r="LE27" s="833"/>
      <c r="LF27" s="833"/>
      <c r="LG27" s="833"/>
      <c r="LH27" s="833"/>
      <c r="LI27" s="833"/>
      <c r="LJ27" s="833"/>
      <c r="LK27" s="833"/>
      <c r="LL27" s="833"/>
      <c r="LM27" s="833"/>
      <c r="LN27" s="833"/>
      <c r="LO27" s="833"/>
      <c r="LP27" s="833"/>
      <c r="LQ27" s="833"/>
      <c r="LR27" s="833"/>
      <c r="LS27" s="833"/>
      <c r="LT27" s="833"/>
      <c r="LU27" s="833"/>
      <c r="LV27" s="833"/>
      <c r="LW27" s="833"/>
      <c r="LX27" s="833"/>
      <c r="LY27" s="833"/>
      <c r="LZ27" s="833"/>
      <c r="MA27" s="833"/>
      <c r="MB27" s="833"/>
      <c r="MC27" s="833"/>
      <c r="MD27" s="833"/>
      <c r="ME27" s="833"/>
      <c r="MF27" s="833"/>
      <c r="MG27" s="833"/>
      <c r="MH27" s="833"/>
      <c r="MI27" s="833"/>
      <c r="MJ27" s="833"/>
      <c r="MK27" s="833"/>
      <c r="ML27" s="833"/>
      <c r="MM27" s="833"/>
      <c r="MN27" s="833"/>
      <c r="MO27" s="833"/>
      <c r="MP27" s="833"/>
      <c r="MQ27" s="833"/>
      <c r="MR27" s="833"/>
      <c r="MS27" s="833"/>
      <c r="MT27" s="833"/>
      <c r="MU27" s="833"/>
      <c r="MV27" s="833"/>
      <c r="MW27" s="833"/>
      <c r="MX27" s="833"/>
      <c r="MY27" s="833"/>
      <c r="MZ27" s="833"/>
      <c r="NA27" s="833"/>
      <c r="NB27" s="833"/>
      <c r="NC27" s="833"/>
      <c r="ND27" s="833"/>
      <c r="NE27" s="833"/>
      <c r="NF27" s="833"/>
      <c r="NG27" s="833"/>
      <c r="NH27" s="833"/>
      <c r="NI27" s="833"/>
      <c r="NJ27" s="833"/>
      <c r="NK27" s="833"/>
      <c r="NL27" s="833"/>
      <c r="NM27" s="833"/>
      <c r="NN27" s="833"/>
      <c r="NO27" s="833"/>
      <c r="NP27" s="833"/>
      <c r="NQ27" s="833"/>
      <c r="NR27" s="833"/>
      <c r="NS27" s="833"/>
      <c r="NT27" s="833"/>
      <c r="NU27" s="833"/>
      <c r="NV27" s="833"/>
      <c r="NW27" s="833"/>
      <c r="NX27" s="833"/>
      <c r="NY27" s="833"/>
      <c r="NZ27" s="833"/>
      <c r="OA27" s="833"/>
      <c r="OB27" s="833"/>
      <c r="OC27" s="833"/>
      <c r="OD27" s="833"/>
      <c r="OE27" s="833"/>
      <c r="OF27" s="833"/>
      <c r="OG27" s="833"/>
      <c r="OH27" s="833"/>
      <c r="OI27" s="833"/>
      <c r="OJ27" s="833"/>
      <c r="OK27" s="833"/>
    </row>
    <row r="28" spans="1:401" s="831" customFormat="1" ht="201.75" customHeight="1" thickBot="1" x14ac:dyDescent="0.25">
      <c r="A28" s="1981"/>
      <c r="B28" s="478"/>
      <c r="C28" s="1987"/>
      <c r="D28" s="1988"/>
      <c r="E28" s="1989"/>
      <c r="F28" s="851">
        <v>17</v>
      </c>
      <c r="G28" s="850" t="s">
        <v>2031</v>
      </c>
      <c r="H28" s="1989"/>
      <c r="I28" s="871">
        <v>1</v>
      </c>
      <c r="J28" s="862">
        <v>43375</v>
      </c>
      <c r="K28" s="862">
        <v>44186</v>
      </c>
      <c r="L28" s="479">
        <f>(+K27-J27)/7</f>
        <v>115.85714285714286</v>
      </c>
      <c r="M28" s="858">
        <v>43565</v>
      </c>
      <c r="N28" s="481">
        <f>(M27-J27)/7-L28</f>
        <v>-88.714285714285722</v>
      </c>
      <c r="O28" s="468" t="str">
        <f ca="1">IF((K27-TODAY())/7&gt;=L28/4,"En tiempo","Alerta")</f>
        <v>Alerta</v>
      </c>
      <c r="P28" s="482">
        <v>0.8</v>
      </c>
      <c r="Q28" s="483">
        <f>IF(P28/I27=1,1,+P28/I27)</f>
        <v>0.8</v>
      </c>
      <c r="R28" s="480"/>
      <c r="S28" s="853" t="str">
        <f>IF(R28&lt;=K27,"Cumple","Incumple")</f>
        <v>Cumple</v>
      </c>
      <c r="T28" s="883" t="s">
        <v>2040</v>
      </c>
      <c r="U28" s="872"/>
      <c r="V28" s="864"/>
      <c r="AB28" s="832"/>
      <c r="DD28" s="833"/>
      <c r="DE28" s="833"/>
      <c r="DF28" s="833"/>
      <c r="DG28" s="833"/>
      <c r="DH28" s="833"/>
      <c r="DI28" s="833"/>
      <c r="DJ28" s="833"/>
      <c r="DK28" s="833"/>
      <c r="DL28" s="833"/>
      <c r="DM28" s="833"/>
      <c r="DN28" s="833"/>
      <c r="DO28" s="833"/>
      <c r="DP28" s="833"/>
      <c r="DQ28" s="833"/>
      <c r="DR28" s="833"/>
      <c r="DS28" s="833"/>
      <c r="DT28" s="833"/>
      <c r="DU28" s="833"/>
      <c r="DV28" s="833"/>
      <c r="DW28" s="833"/>
      <c r="DX28" s="833"/>
      <c r="DY28" s="833"/>
      <c r="DZ28" s="833"/>
      <c r="EA28" s="833"/>
      <c r="EB28" s="833"/>
      <c r="EC28" s="833"/>
      <c r="ED28" s="833"/>
      <c r="EE28" s="833"/>
      <c r="EF28" s="833"/>
      <c r="EG28" s="833"/>
      <c r="EH28" s="833"/>
      <c r="EI28" s="833"/>
      <c r="EJ28" s="833"/>
      <c r="EK28" s="833"/>
      <c r="EL28" s="833"/>
      <c r="EM28" s="833"/>
      <c r="EN28" s="833"/>
      <c r="EO28" s="833"/>
      <c r="EP28" s="833"/>
      <c r="EQ28" s="833"/>
      <c r="ER28" s="833"/>
      <c r="ES28" s="833"/>
      <c r="ET28" s="833"/>
      <c r="EU28" s="833"/>
      <c r="EV28" s="833"/>
      <c r="EW28" s="833"/>
      <c r="EX28" s="833"/>
      <c r="EY28" s="833"/>
      <c r="EZ28" s="833"/>
      <c r="FA28" s="833"/>
      <c r="FB28" s="833"/>
      <c r="FC28" s="833"/>
      <c r="FD28" s="833"/>
      <c r="FE28" s="833"/>
      <c r="FF28" s="833"/>
      <c r="FG28" s="833"/>
      <c r="FH28" s="833"/>
      <c r="FI28" s="833"/>
      <c r="FJ28" s="833"/>
      <c r="FK28" s="833"/>
      <c r="FL28" s="833"/>
      <c r="FM28" s="833"/>
      <c r="FN28" s="833"/>
      <c r="FO28" s="833"/>
      <c r="FP28" s="833"/>
      <c r="FQ28" s="833"/>
      <c r="FR28" s="833"/>
      <c r="FS28" s="833"/>
      <c r="FT28" s="833"/>
      <c r="FU28" s="833"/>
      <c r="FV28" s="833"/>
      <c r="FW28" s="833"/>
      <c r="FX28" s="833"/>
      <c r="FY28" s="833"/>
      <c r="FZ28" s="833"/>
      <c r="GA28" s="833"/>
      <c r="GB28" s="833"/>
      <c r="GC28" s="833"/>
      <c r="GD28" s="833"/>
      <c r="GE28" s="833"/>
      <c r="GF28" s="833"/>
      <c r="GG28" s="833"/>
      <c r="GH28" s="833"/>
      <c r="GI28" s="833"/>
      <c r="GJ28" s="833"/>
      <c r="GK28" s="833"/>
      <c r="GL28" s="833"/>
      <c r="GM28" s="833"/>
      <c r="GN28" s="833"/>
      <c r="GO28" s="833"/>
      <c r="GP28" s="833"/>
      <c r="GQ28" s="833"/>
      <c r="GR28" s="833"/>
      <c r="GS28" s="833"/>
      <c r="GT28" s="833"/>
      <c r="GU28" s="833"/>
      <c r="GV28" s="833"/>
      <c r="GW28" s="833"/>
      <c r="GX28" s="833"/>
      <c r="GY28" s="833"/>
      <c r="GZ28" s="833"/>
      <c r="HA28" s="833"/>
      <c r="HB28" s="833"/>
      <c r="HC28" s="833"/>
      <c r="HD28" s="833"/>
      <c r="HE28" s="833"/>
      <c r="HF28" s="833"/>
      <c r="HG28" s="833"/>
      <c r="HH28" s="833"/>
      <c r="HI28" s="833"/>
      <c r="HJ28" s="833"/>
      <c r="HK28" s="833"/>
      <c r="HL28" s="833"/>
      <c r="HM28" s="833"/>
      <c r="HN28" s="833"/>
      <c r="HO28" s="833"/>
      <c r="HP28" s="833"/>
      <c r="HQ28" s="833"/>
      <c r="HR28" s="833"/>
      <c r="HS28" s="833"/>
      <c r="HT28" s="833"/>
      <c r="HU28" s="833"/>
      <c r="HV28" s="833"/>
      <c r="HW28" s="833"/>
      <c r="HX28" s="833"/>
      <c r="HY28" s="833"/>
      <c r="HZ28" s="833"/>
      <c r="IA28" s="833"/>
      <c r="IB28" s="833"/>
      <c r="IC28" s="833"/>
      <c r="ID28" s="833"/>
      <c r="IE28" s="833"/>
      <c r="IF28" s="833"/>
      <c r="IG28" s="833"/>
      <c r="IH28" s="833"/>
      <c r="II28" s="833"/>
      <c r="IJ28" s="833"/>
      <c r="IK28" s="833"/>
      <c r="IL28" s="833"/>
      <c r="IM28" s="833"/>
      <c r="IN28" s="833"/>
      <c r="IO28" s="833"/>
      <c r="IP28" s="833"/>
      <c r="IQ28" s="833"/>
      <c r="IR28" s="833"/>
      <c r="IS28" s="833"/>
      <c r="IT28" s="833"/>
      <c r="IU28" s="833"/>
      <c r="IV28" s="833"/>
      <c r="IW28" s="833"/>
      <c r="IX28" s="833"/>
      <c r="IY28" s="833"/>
      <c r="IZ28" s="833"/>
      <c r="JA28" s="833"/>
      <c r="JB28" s="833"/>
      <c r="JC28" s="833"/>
      <c r="JD28" s="833"/>
      <c r="JE28" s="833"/>
      <c r="JF28" s="833"/>
      <c r="JG28" s="833"/>
      <c r="JH28" s="833"/>
      <c r="JI28" s="833"/>
      <c r="JJ28" s="833"/>
      <c r="JK28" s="833"/>
      <c r="JL28" s="833"/>
      <c r="JM28" s="833"/>
      <c r="JN28" s="833"/>
      <c r="JO28" s="833"/>
      <c r="JP28" s="833"/>
      <c r="JQ28" s="833"/>
      <c r="JR28" s="833"/>
      <c r="JS28" s="833"/>
      <c r="JT28" s="833"/>
      <c r="JU28" s="833"/>
      <c r="JV28" s="833"/>
      <c r="JW28" s="833"/>
      <c r="JX28" s="833"/>
      <c r="JY28" s="833"/>
      <c r="JZ28" s="833"/>
      <c r="KA28" s="833"/>
      <c r="KB28" s="833"/>
      <c r="KC28" s="833"/>
      <c r="KD28" s="833"/>
      <c r="KE28" s="833"/>
      <c r="KF28" s="833"/>
      <c r="KG28" s="833"/>
      <c r="KH28" s="833"/>
      <c r="KI28" s="833"/>
      <c r="KJ28" s="833"/>
      <c r="KK28" s="833"/>
      <c r="KL28" s="833"/>
      <c r="KM28" s="833"/>
      <c r="KN28" s="833"/>
      <c r="KO28" s="833"/>
      <c r="KP28" s="833"/>
      <c r="KQ28" s="833"/>
      <c r="KR28" s="833"/>
      <c r="KS28" s="833"/>
      <c r="KT28" s="833"/>
      <c r="KU28" s="833"/>
      <c r="KV28" s="833"/>
      <c r="KW28" s="833"/>
      <c r="KX28" s="833"/>
      <c r="KY28" s="833"/>
      <c r="KZ28" s="833"/>
      <c r="LA28" s="833"/>
      <c r="LB28" s="833"/>
      <c r="LC28" s="833"/>
      <c r="LD28" s="833"/>
      <c r="LE28" s="833"/>
      <c r="LF28" s="833"/>
      <c r="LG28" s="833"/>
      <c r="LH28" s="833"/>
      <c r="LI28" s="833"/>
      <c r="LJ28" s="833"/>
      <c r="LK28" s="833"/>
      <c r="LL28" s="833"/>
      <c r="LM28" s="833"/>
      <c r="LN28" s="833"/>
      <c r="LO28" s="833"/>
      <c r="LP28" s="833"/>
      <c r="LQ28" s="833"/>
      <c r="LR28" s="833"/>
      <c r="LS28" s="833"/>
      <c r="LT28" s="833"/>
      <c r="LU28" s="833"/>
      <c r="LV28" s="833"/>
      <c r="LW28" s="833"/>
      <c r="LX28" s="833"/>
      <c r="LY28" s="833"/>
      <c r="LZ28" s="833"/>
      <c r="MA28" s="833"/>
      <c r="MB28" s="833"/>
      <c r="MC28" s="833"/>
      <c r="MD28" s="833"/>
      <c r="ME28" s="833"/>
      <c r="MF28" s="833"/>
      <c r="MG28" s="833"/>
      <c r="MH28" s="833"/>
      <c r="MI28" s="833"/>
      <c r="MJ28" s="833"/>
      <c r="MK28" s="833"/>
      <c r="ML28" s="833"/>
      <c r="MM28" s="833"/>
      <c r="MN28" s="833"/>
      <c r="MO28" s="833"/>
      <c r="MP28" s="833"/>
      <c r="MQ28" s="833"/>
      <c r="MR28" s="833"/>
      <c r="MS28" s="833"/>
      <c r="MT28" s="833"/>
      <c r="MU28" s="833"/>
      <c r="MV28" s="833"/>
      <c r="MW28" s="833"/>
      <c r="MX28" s="833"/>
      <c r="MY28" s="833"/>
      <c r="MZ28" s="833"/>
      <c r="NA28" s="833"/>
      <c r="NB28" s="833"/>
      <c r="NC28" s="833"/>
      <c r="ND28" s="833"/>
      <c r="NE28" s="833"/>
      <c r="NF28" s="833"/>
      <c r="NG28" s="833"/>
      <c r="NH28" s="833"/>
      <c r="NI28" s="833"/>
      <c r="NJ28" s="833"/>
      <c r="NK28" s="833"/>
      <c r="NL28" s="833"/>
      <c r="NM28" s="833"/>
      <c r="NN28" s="833"/>
      <c r="NO28" s="833"/>
      <c r="NP28" s="833"/>
      <c r="NQ28" s="833"/>
      <c r="NR28" s="833"/>
      <c r="NS28" s="833"/>
      <c r="NT28" s="833"/>
      <c r="NU28" s="833"/>
      <c r="NV28" s="833"/>
      <c r="NW28" s="833"/>
      <c r="NX28" s="833"/>
      <c r="NY28" s="833"/>
      <c r="NZ28" s="833"/>
      <c r="OA28" s="833"/>
      <c r="OB28" s="833"/>
      <c r="OC28" s="833"/>
      <c r="OD28" s="833"/>
      <c r="OE28" s="833"/>
      <c r="OF28" s="833"/>
      <c r="OG28" s="833"/>
      <c r="OH28" s="833"/>
      <c r="OI28" s="833"/>
      <c r="OJ28" s="833"/>
      <c r="OK28" s="833"/>
    </row>
    <row r="29" spans="1:401" s="831" customFormat="1" ht="265.5" customHeight="1" thickBot="1" x14ac:dyDescent="0.25">
      <c r="A29" s="477" t="s">
        <v>1261</v>
      </c>
      <c r="B29" s="478"/>
      <c r="C29" s="873" t="s">
        <v>1364</v>
      </c>
      <c r="D29" s="874" t="s">
        <v>1362</v>
      </c>
      <c r="E29" s="850" t="s">
        <v>1365</v>
      </c>
      <c r="F29" s="885">
        <v>18</v>
      </c>
      <c r="G29" s="850" t="s">
        <v>1366</v>
      </c>
      <c r="H29" s="850" t="s">
        <v>1693</v>
      </c>
      <c r="I29" s="863">
        <v>1</v>
      </c>
      <c r="J29" s="872">
        <v>43374</v>
      </c>
      <c r="K29" s="872">
        <v>43750</v>
      </c>
      <c r="L29" s="479">
        <f>(+K29-J29)/7</f>
        <v>53.714285714285715</v>
      </c>
      <c r="M29" s="480">
        <v>43564</v>
      </c>
      <c r="N29" s="481">
        <f>(M29-J29)/7-L29</f>
        <v>-26.571428571428573</v>
      </c>
      <c r="O29" s="468" t="str">
        <f ca="1">IF((K29-TODAY())/7&gt;=L29/4,"En tiempo","Alerta")</f>
        <v>Alerta</v>
      </c>
      <c r="P29" s="482">
        <v>0.5</v>
      </c>
      <c r="Q29" s="483">
        <f t="shared" si="1"/>
        <v>0.5</v>
      </c>
      <c r="R29" s="480"/>
      <c r="S29" s="853" t="str">
        <f>IF(R29&lt;=K29,"Cumple","Incumple")</f>
        <v>Cumple</v>
      </c>
      <c r="T29" s="883" t="s">
        <v>2050</v>
      </c>
      <c r="U29" s="872"/>
      <c r="V29" s="864"/>
      <c r="AB29" s="832"/>
      <c r="DD29" s="833"/>
      <c r="DE29" s="833"/>
      <c r="DF29" s="833"/>
      <c r="DG29" s="833"/>
      <c r="DH29" s="833"/>
      <c r="DI29" s="833"/>
      <c r="DJ29" s="833"/>
      <c r="DK29" s="833"/>
      <c r="DL29" s="833"/>
      <c r="DM29" s="833"/>
      <c r="DN29" s="833"/>
      <c r="DO29" s="833"/>
      <c r="DP29" s="833"/>
      <c r="DQ29" s="833"/>
      <c r="DR29" s="833"/>
      <c r="DS29" s="833"/>
      <c r="DT29" s="833"/>
      <c r="DU29" s="833"/>
      <c r="DV29" s="833"/>
      <c r="DW29" s="833"/>
      <c r="DX29" s="833"/>
      <c r="DY29" s="833"/>
      <c r="DZ29" s="833"/>
      <c r="EA29" s="833"/>
      <c r="EB29" s="833"/>
      <c r="EC29" s="833"/>
      <c r="ED29" s="833"/>
      <c r="EE29" s="833"/>
      <c r="EF29" s="833"/>
      <c r="EG29" s="833"/>
      <c r="EH29" s="833"/>
      <c r="EI29" s="833"/>
      <c r="EJ29" s="833"/>
      <c r="EK29" s="833"/>
      <c r="EL29" s="833"/>
      <c r="EM29" s="833"/>
      <c r="EN29" s="833"/>
      <c r="EO29" s="833"/>
      <c r="EP29" s="833"/>
      <c r="EQ29" s="833"/>
      <c r="ER29" s="833"/>
      <c r="ES29" s="833"/>
      <c r="ET29" s="833"/>
      <c r="EU29" s="833"/>
      <c r="EV29" s="833"/>
      <c r="EW29" s="833"/>
      <c r="EX29" s="833"/>
      <c r="EY29" s="833"/>
      <c r="EZ29" s="833"/>
      <c r="FA29" s="833"/>
      <c r="FB29" s="833"/>
      <c r="FC29" s="833"/>
      <c r="FD29" s="833"/>
      <c r="FE29" s="833"/>
      <c r="FF29" s="833"/>
      <c r="FG29" s="833"/>
      <c r="FH29" s="833"/>
      <c r="FI29" s="833"/>
      <c r="FJ29" s="833"/>
      <c r="FK29" s="833"/>
      <c r="FL29" s="833"/>
      <c r="FM29" s="833"/>
      <c r="FN29" s="833"/>
      <c r="FO29" s="833"/>
      <c r="FP29" s="833"/>
      <c r="FQ29" s="833"/>
      <c r="FR29" s="833"/>
      <c r="FS29" s="833"/>
      <c r="FT29" s="833"/>
      <c r="FU29" s="833"/>
      <c r="FV29" s="833"/>
      <c r="FW29" s="833"/>
      <c r="FX29" s="833"/>
      <c r="FY29" s="833"/>
      <c r="FZ29" s="833"/>
      <c r="GA29" s="833"/>
      <c r="GB29" s="833"/>
      <c r="GC29" s="833"/>
      <c r="GD29" s="833"/>
      <c r="GE29" s="833"/>
      <c r="GF29" s="833"/>
      <c r="GG29" s="833"/>
      <c r="GH29" s="833"/>
      <c r="GI29" s="833"/>
      <c r="GJ29" s="833"/>
      <c r="GK29" s="833"/>
      <c r="GL29" s="833"/>
      <c r="GM29" s="833"/>
      <c r="GN29" s="833"/>
      <c r="GO29" s="833"/>
      <c r="GP29" s="833"/>
      <c r="GQ29" s="833"/>
      <c r="GR29" s="833"/>
      <c r="GS29" s="833"/>
      <c r="GT29" s="833"/>
      <c r="GU29" s="833"/>
      <c r="GV29" s="833"/>
      <c r="GW29" s="833"/>
      <c r="GX29" s="833"/>
      <c r="GY29" s="833"/>
      <c r="GZ29" s="833"/>
      <c r="HA29" s="833"/>
      <c r="HB29" s="833"/>
      <c r="HC29" s="833"/>
      <c r="HD29" s="833"/>
      <c r="HE29" s="833"/>
      <c r="HF29" s="833"/>
      <c r="HG29" s="833"/>
      <c r="HH29" s="833"/>
      <c r="HI29" s="833"/>
      <c r="HJ29" s="833"/>
      <c r="HK29" s="833"/>
      <c r="HL29" s="833"/>
      <c r="HM29" s="833"/>
      <c r="HN29" s="833"/>
      <c r="HO29" s="833"/>
      <c r="HP29" s="833"/>
      <c r="HQ29" s="833"/>
      <c r="HR29" s="833"/>
      <c r="HS29" s="833"/>
      <c r="HT29" s="833"/>
      <c r="HU29" s="833"/>
      <c r="HV29" s="833"/>
      <c r="HW29" s="833"/>
      <c r="HX29" s="833"/>
      <c r="HY29" s="833"/>
      <c r="HZ29" s="833"/>
      <c r="IA29" s="833"/>
      <c r="IB29" s="833"/>
      <c r="IC29" s="833"/>
      <c r="ID29" s="833"/>
      <c r="IE29" s="833"/>
      <c r="IF29" s="833"/>
      <c r="IG29" s="833"/>
      <c r="IH29" s="833"/>
      <c r="II29" s="833"/>
      <c r="IJ29" s="833"/>
      <c r="IK29" s="833"/>
      <c r="IL29" s="833"/>
      <c r="IM29" s="833"/>
      <c r="IN29" s="833"/>
      <c r="IO29" s="833"/>
      <c r="IP29" s="833"/>
      <c r="IQ29" s="833"/>
      <c r="IR29" s="833"/>
      <c r="IS29" s="833"/>
      <c r="IT29" s="833"/>
      <c r="IU29" s="833"/>
      <c r="IV29" s="833"/>
      <c r="IW29" s="833"/>
      <c r="IX29" s="833"/>
      <c r="IY29" s="833"/>
      <c r="IZ29" s="833"/>
      <c r="JA29" s="833"/>
      <c r="JB29" s="833"/>
      <c r="JC29" s="833"/>
      <c r="JD29" s="833"/>
      <c r="JE29" s="833"/>
      <c r="JF29" s="833"/>
      <c r="JG29" s="833"/>
      <c r="JH29" s="833"/>
      <c r="JI29" s="833"/>
      <c r="JJ29" s="833"/>
      <c r="JK29" s="833"/>
      <c r="JL29" s="833"/>
      <c r="JM29" s="833"/>
      <c r="JN29" s="833"/>
      <c r="JO29" s="833"/>
      <c r="JP29" s="833"/>
      <c r="JQ29" s="833"/>
      <c r="JR29" s="833"/>
      <c r="JS29" s="833"/>
      <c r="JT29" s="833"/>
      <c r="JU29" s="833"/>
      <c r="JV29" s="833"/>
      <c r="JW29" s="833"/>
      <c r="JX29" s="833"/>
      <c r="JY29" s="833"/>
      <c r="JZ29" s="833"/>
      <c r="KA29" s="833"/>
      <c r="KB29" s="833"/>
      <c r="KC29" s="833"/>
      <c r="KD29" s="833"/>
      <c r="KE29" s="833"/>
      <c r="KF29" s="833"/>
      <c r="KG29" s="833"/>
      <c r="KH29" s="833"/>
      <c r="KI29" s="833"/>
      <c r="KJ29" s="833"/>
      <c r="KK29" s="833"/>
      <c r="KL29" s="833"/>
      <c r="KM29" s="833"/>
      <c r="KN29" s="833"/>
      <c r="KO29" s="833"/>
      <c r="KP29" s="833"/>
      <c r="KQ29" s="833"/>
      <c r="KR29" s="833"/>
      <c r="KS29" s="833"/>
      <c r="KT29" s="833"/>
      <c r="KU29" s="833"/>
      <c r="KV29" s="833"/>
      <c r="KW29" s="833"/>
      <c r="KX29" s="833"/>
      <c r="KY29" s="833"/>
      <c r="KZ29" s="833"/>
      <c r="LA29" s="833"/>
      <c r="LB29" s="833"/>
      <c r="LC29" s="833"/>
      <c r="LD29" s="833"/>
      <c r="LE29" s="833"/>
      <c r="LF29" s="833"/>
      <c r="LG29" s="833"/>
      <c r="LH29" s="833"/>
      <c r="LI29" s="833"/>
      <c r="LJ29" s="833"/>
      <c r="LK29" s="833"/>
      <c r="LL29" s="833"/>
      <c r="LM29" s="833"/>
      <c r="LN29" s="833"/>
      <c r="LO29" s="833"/>
      <c r="LP29" s="833"/>
      <c r="LQ29" s="833"/>
      <c r="LR29" s="833"/>
      <c r="LS29" s="833"/>
      <c r="LT29" s="833"/>
      <c r="LU29" s="833"/>
      <c r="LV29" s="833"/>
      <c r="LW29" s="833"/>
      <c r="LX29" s="833"/>
      <c r="LY29" s="833"/>
      <c r="LZ29" s="833"/>
      <c r="MA29" s="833"/>
      <c r="MB29" s="833"/>
      <c r="MC29" s="833"/>
      <c r="MD29" s="833"/>
      <c r="ME29" s="833"/>
      <c r="MF29" s="833"/>
      <c r="MG29" s="833"/>
      <c r="MH29" s="833"/>
      <c r="MI29" s="833"/>
      <c r="MJ29" s="833"/>
      <c r="MK29" s="833"/>
      <c r="ML29" s="833"/>
      <c r="MM29" s="833"/>
      <c r="MN29" s="833"/>
      <c r="MO29" s="833"/>
      <c r="MP29" s="833"/>
      <c r="MQ29" s="833"/>
      <c r="MR29" s="833"/>
      <c r="MS29" s="833"/>
      <c r="MT29" s="833"/>
      <c r="MU29" s="833"/>
      <c r="MV29" s="833"/>
      <c r="MW29" s="833"/>
      <c r="MX29" s="833"/>
      <c r="MY29" s="833"/>
      <c r="MZ29" s="833"/>
      <c r="NA29" s="833"/>
      <c r="NB29" s="833"/>
      <c r="NC29" s="833"/>
      <c r="ND29" s="833"/>
      <c r="NE29" s="833"/>
      <c r="NF29" s="833"/>
      <c r="NG29" s="833"/>
      <c r="NH29" s="833"/>
      <c r="NI29" s="833"/>
      <c r="NJ29" s="833"/>
      <c r="NK29" s="833"/>
      <c r="NL29" s="833"/>
      <c r="NM29" s="833"/>
      <c r="NN29" s="833"/>
      <c r="NO29" s="833"/>
      <c r="NP29" s="833"/>
      <c r="NQ29" s="833"/>
      <c r="NR29" s="833"/>
      <c r="NS29" s="833"/>
      <c r="NT29" s="833"/>
      <c r="NU29" s="833"/>
      <c r="NV29" s="833"/>
      <c r="NW29" s="833"/>
      <c r="NX29" s="833"/>
      <c r="NY29" s="833"/>
      <c r="NZ29" s="833"/>
      <c r="OA29" s="833"/>
      <c r="OB29" s="833"/>
      <c r="OC29" s="833"/>
      <c r="OD29" s="833"/>
      <c r="OE29" s="833"/>
      <c r="OF29" s="833"/>
      <c r="OG29" s="833"/>
      <c r="OH29" s="833"/>
      <c r="OI29" s="833"/>
      <c r="OJ29" s="833"/>
      <c r="OK29" s="833"/>
    </row>
    <row r="30" spans="1:401" s="831" customFormat="1" ht="175.5" customHeight="1" x14ac:dyDescent="0.2">
      <c r="A30" s="1979" t="s">
        <v>1261</v>
      </c>
      <c r="B30" s="1982"/>
      <c r="C30" s="1985" t="s">
        <v>1367</v>
      </c>
      <c r="D30" s="1988" t="s">
        <v>1368</v>
      </c>
      <c r="E30" s="1989" t="s">
        <v>1369</v>
      </c>
      <c r="F30" s="851">
        <v>19</v>
      </c>
      <c r="G30" s="946" t="s">
        <v>2032</v>
      </c>
      <c r="H30" s="1534" t="s">
        <v>1694</v>
      </c>
      <c r="I30" s="871">
        <v>1</v>
      </c>
      <c r="J30" s="862">
        <v>43374</v>
      </c>
      <c r="K30" s="862">
        <v>43750</v>
      </c>
      <c r="L30" s="1977">
        <f>(+K30-J30)/7</f>
        <v>53.714285714285715</v>
      </c>
      <c r="M30" s="858">
        <v>44165</v>
      </c>
      <c r="N30" s="859">
        <f>(M30-J30)/7-L30</f>
        <v>59.285714285714285</v>
      </c>
      <c r="O30" s="1978" t="str">
        <f ca="1">IF((K30-TODAY())/7&gt;=L30/4,"En tiempo","Alerta")</f>
        <v>Alerta</v>
      </c>
      <c r="P30" s="875">
        <v>0.4</v>
      </c>
      <c r="Q30" s="483">
        <f t="shared" si="1"/>
        <v>0.4</v>
      </c>
      <c r="R30" s="480"/>
      <c r="S30" s="853" t="str">
        <f>IF(M30&lt;=K30,"Cumple","Incumple")</f>
        <v>Incumple</v>
      </c>
      <c r="T30" s="882" t="s">
        <v>3043</v>
      </c>
      <c r="U30" s="872"/>
      <c r="V30" s="864"/>
      <c r="AB30" s="832"/>
      <c r="DD30" s="833"/>
      <c r="DE30" s="833"/>
      <c r="DF30" s="833"/>
      <c r="DG30" s="833"/>
      <c r="DH30" s="833"/>
      <c r="DI30" s="833"/>
      <c r="DJ30" s="833"/>
      <c r="DK30" s="833"/>
      <c r="DL30" s="833"/>
      <c r="DM30" s="833"/>
      <c r="DN30" s="833"/>
      <c r="DO30" s="833"/>
      <c r="DP30" s="833"/>
      <c r="DQ30" s="833"/>
      <c r="DR30" s="833"/>
      <c r="DS30" s="833"/>
      <c r="DT30" s="833"/>
      <c r="DU30" s="833"/>
      <c r="DV30" s="833"/>
      <c r="DW30" s="833"/>
      <c r="DX30" s="833"/>
      <c r="DY30" s="833"/>
      <c r="DZ30" s="833"/>
      <c r="EA30" s="833"/>
      <c r="EB30" s="833"/>
      <c r="EC30" s="833"/>
      <c r="ED30" s="833"/>
      <c r="EE30" s="833"/>
      <c r="EF30" s="833"/>
      <c r="EG30" s="833"/>
      <c r="EH30" s="833"/>
      <c r="EI30" s="833"/>
      <c r="EJ30" s="833"/>
      <c r="EK30" s="833"/>
      <c r="EL30" s="833"/>
      <c r="EM30" s="833"/>
      <c r="EN30" s="833"/>
      <c r="EO30" s="833"/>
      <c r="EP30" s="833"/>
      <c r="EQ30" s="833"/>
      <c r="ER30" s="833"/>
      <c r="ES30" s="833"/>
      <c r="ET30" s="833"/>
      <c r="EU30" s="833"/>
      <c r="EV30" s="833"/>
      <c r="EW30" s="833"/>
      <c r="EX30" s="833"/>
      <c r="EY30" s="833"/>
      <c r="EZ30" s="833"/>
      <c r="FA30" s="833"/>
      <c r="FB30" s="833"/>
      <c r="FC30" s="833"/>
      <c r="FD30" s="833"/>
      <c r="FE30" s="833"/>
      <c r="FF30" s="833"/>
      <c r="FG30" s="833"/>
      <c r="FH30" s="833"/>
      <c r="FI30" s="833"/>
      <c r="FJ30" s="833"/>
      <c r="FK30" s="833"/>
      <c r="FL30" s="833"/>
      <c r="FM30" s="833"/>
      <c r="FN30" s="833"/>
      <c r="FO30" s="833"/>
      <c r="FP30" s="833"/>
      <c r="FQ30" s="833"/>
      <c r="FR30" s="833"/>
      <c r="FS30" s="833"/>
      <c r="FT30" s="833"/>
      <c r="FU30" s="833"/>
      <c r="FV30" s="833"/>
      <c r="FW30" s="833"/>
      <c r="FX30" s="833"/>
      <c r="FY30" s="833"/>
      <c r="FZ30" s="833"/>
      <c r="GA30" s="833"/>
      <c r="GB30" s="833"/>
      <c r="GC30" s="833"/>
      <c r="GD30" s="833"/>
      <c r="GE30" s="833"/>
      <c r="GF30" s="833"/>
      <c r="GG30" s="833"/>
      <c r="GH30" s="833"/>
      <c r="GI30" s="833"/>
      <c r="GJ30" s="833"/>
      <c r="GK30" s="833"/>
      <c r="GL30" s="833"/>
      <c r="GM30" s="833"/>
      <c r="GN30" s="833"/>
      <c r="GO30" s="833"/>
      <c r="GP30" s="833"/>
      <c r="GQ30" s="833"/>
      <c r="GR30" s="833"/>
      <c r="GS30" s="833"/>
      <c r="GT30" s="833"/>
      <c r="GU30" s="833"/>
      <c r="GV30" s="833"/>
      <c r="GW30" s="833"/>
      <c r="GX30" s="833"/>
      <c r="GY30" s="833"/>
      <c r="GZ30" s="833"/>
      <c r="HA30" s="833"/>
      <c r="HB30" s="833"/>
      <c r="HC30" s="833"/>
      <c r="HD30" s="833"/>
      <c r="HE30" s="833"/>
      <c r="HF30" s="833"/>
      <c r="HG30" s="833"/>
      <c r="HH30" s="833"/>
      <c r="HI30" s="833"/>
      <c r="HJ30" s="833"/>
      <c r="HK30" s="833"/>
      <c r="HL30" s="833"/>
      <c r="HM30" s="833"/>
      <c r="HN30" s="833"/>
      <c r="HO30" s="833"/>
      <c r="HP30" s="833"/>
      <c r="HQ30" s="833"/>
      <c r="HR30" s="833"/>
      <c r="HS30" s="833"/>
      <c r="HT30" s="833"/>
      <c r="HU30" s="833"/>
      <c r="HV30" s="833"/>
      <c r="HW30" s="833"/>
      <c r="HX30" s="833"/>
      <c r="HY30" s="833"/>
      <c r="HZ30" s="833"/>
      <c r="IA30" s="833"/>
      <c r="IB30" s="833"/>
      <c r="IC30" s="833"/>
      <c r="ID30" s="833"/>
      <c r="IE30" s="833"/>
      <c r="IF30" s="833"/>
      <c r="IG30" s="833"/>
      <c r="IH30" s="833"/>
      <c r="II30" s="833"/>
      <c r="IJ30" s="833"/>
      <c r="IK30" s="833"/>
      <c r="IL30" s="833"/>
      <c r="IM30" s="833"/>
      <c r="IN30" s="833"/>
      <c r="IO30" s="833"/>
      <c r="IP30" s="833"/>
      <c r="IQ30" s="833"/>
      <c r="IR30" s="833"/>
      <c r="IS30" s="833"/>
      <c r="IT30" s="833"/>
      <c r="IU30" s="833"/>
      <c r="IV30" s="833"/>
      <c r="IW30" s="833"/>
      <c r="IX30" s="833"/>
      <c r="IY30" s="833"/>
      <c r="IZ30" s="833"/>
      <c r="JA30" s="833"/>
      <c r="JB30" s="833"/>
      <c r="JC30" s="833"/>
      <c r="JD30" s="833"/>
      <c r="JE30" s="833"/>
      <c r="JF30" s="833"/>
      <c r="JG30" s="833"/>
      <c r="JH30" s="833"/>
      <c r="JI30" s="833"/>
      <c r="JJ30" s="833"/>
      <c r="JK30" s="833"/>
      <c r="JL30" s="833"/>
      <c r="JM30" s="833"/>
      <c r="JN30" s="833"/>
      <c r="JO30" s="833"/>
      <c r="JP30" s="833"/>
      <c r="JQ30" s="833"/>
      <c r="JR30" s="833"/>
      <c r="JS30" s="833"/>
      <c r="JT30" s="833"/>
      <c r="JU30" s="833"/>
      <c r="JV30" s="833"/>
      <c r="JW30" s="833"/>
      <c r="JX30" s="833"/>
      <c r="JY30" s="833"/>
      <c r="JZ30" s="833"/>
      <c r="KA30" s="833"/>
      <c r="KB30" s="833"/>
      <c r="KC30" s="833"/>
      <c r="KD30" s="833"/>
      <c r="KE30" s="833"/>
      <c r="KF30" s="833"/>
      <c r="KG30" s="833"/>
      <c r="KH30" s="833"/>
      <c r="KI30" s="833"/>
      <c r="KJ30" s="833"/>
      <c r="KK30" s="833"/>
      <c r="KL30" s="833"/>
      <c r="KM30" s="833"/>
      <c r="KN30" s="833"/>
      <c r="KO30" s="833"/>
      <c r="KP30" s="833"/>
      <c r="KQ30" s="833"/>
      <c r="KR30" s="833"/>
      <c r="KS30" s="833"/>
      <c r="KT30" s="833"/>
      <c r="KU30" s="833"/>
      <c r="KV30" s="833"/>
      <c r="KW30" s="833"/>
      <c r="KX30" s="833"/>
      <c r="KY30" s="833"/>
      <c r="KZ30" s="833"/>
      <c r="LA30" s="833"/>
      <c r="LB30" s="833"/>
      <c r="LC30" s="833"/>
      <c r="LD30" s="833"/>
      <c r="LE30" s="833"/>
      <c r="LF30" s="833"/>
      <c r="LG30" s="833"/>
      <c r="LH30" s="833"/>
      <c r="LI30" s="833"/>
      <c r="LJ30" s="833"/>
      <c r="LK30" s="833"/>
      <c r="LL30" s="833"/>
      <c r="LM30" s="833"/>
      <c r="LN30" s="833"/>
      <c r="LO30" s="833"/>
      <c r="LP30" s="833"/>
      <c r="LQ30" s="833"/>
      <c r="LR30" s="833"/>
      <c r="LS30" s="833"/>
      <c r="LT30" s="833"/>
      <c r="LU30" s="833"/>
      <c r="LV30" s="833"/>
      <c r="LW30" s="833"/>
      <c r="LX30" s="833"/>
      <c r="LY30" s="833"/>
      <c r="LZ30" s="833"/>
      <c r="MA30" s="833"/>
      <c r="MB30" s="833"/>
      <c r="MC30" s="833"/>
      <c r="MD30" s="833"/>
      <c r="ME30" s="833"/>
      <c r="MF30" s="833"/>
      <c r="MG30" s="833"/>
      <c r="MH30" s="833"/>
      <c r="MI30" s="833"/>
      <c r="MJ30" s="833"/>
      <c r="MK30" s="833"/>
      <c r="ML30" s="833"/>
      <c r="MM30" s="833"/>
      <c r="MN30" s="833"/>
      <c r="MO30" s="833"/>
      <c r="MP30" s="833"/>
      <c r="MQ30" s="833"/>
      <c r="MR30" s="833"/>
      <c r="MS30" s="833"/>
      <c r="MT30" s="833"/>
      <c r="MU30" s="833"/>
      <c r="MV30" s="833"/>
      <c r="MW30" s="833"/>
      <c r="MX30" s="833"/>
      <c r="MY30" s="833"/>
      <c r="MZ30" s="833"/>
      <c r="NA30" s="833"/>
      <c r="NB30" s="833"/>
      <c r="NC30" s="833"/>
      <c r="ND30" s="833"/>
      <c r="NE30" s="833"/>
      <c r="NF30" s="833"/>
      <c r="NG30" s="833"/>
      <c r="NH30" s="833"/>
      <c r="NI30" s="833"/>
      <c r="NJ30" s="833"/>
      <c r="NK30" s="833"/>
      <c r="NL30" s="833"/>
      <c r="NM30" s="833"/>
      <c r="NN30" s="833"/>
      <c r="NO30" s="833"/>
      <c r="NP30" s="833"/>
      <c r="NQ30" s="833"/>
      <c r="NR30" s="833"/>
      <c r="NS30" s="833"/>
      <c r="NT30" s="833"/>
      <c r="NU30" s="833"/>
      <c r="NV30" s="833"/>
      <c r="NW30" s="833"/>
      <c r="NX30" s="833"/>
      <c r="NY30" s="833"/>
      <c r="NZ30" s="833"/>
      <c r="OA30" s="833"/>
      <c r="OB30" s="833"/>
      <c r="OC30" s="833"/>
      <c r="OD30" s="833"/>
      <c r="OE30" s="833"/>
      <c r="OF30" s="833"/>
      <c r="OG30" s="833"/>
      <c r="OH30" s="833"/>
      <c r="OI30" s="833"/>
      <c r="OJ30" s="833"/>
      <c r="OK30" s="833"/>
    </row>
    <row r="31" spans="1:401" s="831" customFormat="1" ht="175.5" customHeight="1" x14ac:dyDescent="0.2">
      <c r="A31" s="1980"/>
      <c r="B31" s="1983"/>
      <c r="C31" s="1986"/>
      <c r="D31" s="1988"/>
      <c r="E31" s="1989"/>
      <c r="F31" s="851">
        <v>20</v>
      </c>
      <c r="G31" s="850" t="s">
        <v>2033</v>
      </c>
      <c r="H31" s="1359"/>
      <c r="I31" s="871">
        <v>1</v>
      </c>
      <c r="J31" s="862">
        <v>43375</v>
      </c>
      <c r="K31" s="862">
        <v>43751</v>
      </c>
      <c r="L31" s="1977"/>
      <c r="M31" s="858"/>
      <c r="N31" s="859"/>
      <c r="O31" s="1978"/>
      <c r="P31" s="482">
        <v>0.4</v>
      </c>
      <c r="Q31" s="483">
        <f t="shared" si="1"/>
        <v>0.4</v>
      </c>
      <c r="R31" s="480"/>
      <c r="S31" s="853" t="str">
        <f>IF(R31&lt;=K31,"Cumple","Incumple")</f>
        <v>Cumple</v>
      </c>
      <c r="T31" s="883" t="s">
        <v>2041</v>
      </c>
      <c r="U31" s="872"/>
      <c r="V31" s="864"/>
      <c r="AB31" s="832"/>
      <c r="DD31" s="833"/>
      <c r="DE31" s="833"/>
      <c r="DF31" s="833"/>
      <c r="DG31" s="833"/>
      <c r="DH31" s="833"/>
      <c r="DI31" s="833"/>
      <c r="DJ31" s="833"/>
      <c r="DK31" s="833"/>
      <c r="DL31" s="833"/>
      <c r="DM31" s="833"/>
      <c r="DN31" s="833"/>
      <c r="DO31" s="833"/>
      <c r="DP31" s="833"/>
      <c r="DQ31" s="833"/>
      <c r="DR31" s="833"/>
      <c r="DS31" s="833"/>
      <c r="DT31" s="833"/>
      <c r="DU31" s="833"/>
      <c r="DV31" s="833"/>
      <c r="DW31" s="833"/>
      <c r="DX31" s="833"/>
      <c r="DY31" s="833"/>
      <c r="DZ31" s="833"/>
      <c r="EA31" s="833"/>
      <c r="EB31" s="833"/>
      <c r="EC31" s="833"/>
      <c r="ED31" s="833"/>
      <c r="EE31" s="833"/>
      <c r="EF31" s="833"/>
      <c r="EG31" s="833"/>
      <c r="EH31" s="833"/>
      <c r="EI31" s="833"/>
      <c r="EJ31" s="833"/>
      <c r="EK31" s="833"/>
      <c r="EL31" s="833"/>
      <c r="EM31" s="833"/>
      <c r="EN31" s="833"/>
      <c r="EO31" s="833"/>
      <c r="EP31" s="833"/>
      <c r="EQ31" s="833"/>
      <c r="ER31" s="833"/>
      <c r="ES31" s="833"/>
      <c r="ET31" s="833"/>
      <c r="EU31" s="833"/>
      <c r="EV31" s="833"/>
      <c r="EW31" s="833"/>
      <c r="EX31" s="833"/>
      <c r="EY31" s="833"/>
      <c r="EZ31" s="833"/>
      <c r="FA31" s="833"/>
      <c r="FB31" s="833"/>
      <c r="FC31" s="833"/>
      <c r="FD31" s="833"/>
      <c r="FE31" s="833"/>
      <c r="FF31" s="833"/>
      <c r="FG31" s="833"/>
      <c r="FH31" s="833"/>
      <c r="FI31" s="833"/>
      <c r="FJ31" s="833"/>
      <c r="FK31" s="833"/>
      <c r="FL31" s="833"/>
      <c r="FM31" s="833"/>
      <c r="FN31" s="833"/>
      <c r="FO31" s="833"/>
      <c r="FP31" s="833"/>
      <c r="FQ31" s="833"/>
      <c r="FR31" s="833"/>
      <c r="FS31" s="833"/>
      <c r="FT31" s="833"/>
      <c r="FU31" s="833"/>
      <c r="FV31" s="833"/>
      <c r="FW31" s="833"/>
      <c r="FX31" s="833"/>
      <c r="FY31" s="833"/>
      <c r="FZ31" s="833"/>
      <c r="GA31" s="833"/>
      <c r="GB31" s="833"/>
      <c r="GC31" s="833"/>
      <c r="GD31" s="833"/>
      <c r="GE31" s="833"/>
      <c r="GF31" s="833"/>
      <c r="GG31" s="833"/>
      <c r="GH31" s="833"/>
      <c r="GI31" s="833"/>
      <c r="GJ31" s="833"/>
      <c r="GK31" s="833"/>
      <c r="GL31" s="833"/>
      <c r="GM31" s="833"/>
      <c r="GN31" s="833"/>
      <c r="GO31" s="833"/>
      <c r="GP31" s="833"/>
      <c r="GQ31" s="833"/>
      <c r="GR31" s="833"/>
      <c r="GS31" s="833"/>
      <c r="GT31" s="833"/>
      <c r="GU31" s="833"/>
      <c r="GV31" s="833"/>
      <c r="GW31" s="833"/>
      <c r="GX31" s="833"/>
      <c r="GY31" s="833"/>
      <c r="GZ31" s="833"/>
      <c r="HA31" s="833"/>
      <c r="HB31" s="833"/>
      <c r="HC31" s="833"/>
      <c r="HD31" s="833"/>
      <c r="HE31" s="833"/>
      <c r="HF31" s="833"/>
      <c r="HG31" s="833"/>
      <c r="HH31" s="833"/>
      <c r="HI31" s="833"/>
      <c r="HJ31" s="833"/>
      <c r="HK31" s="833"/>
      <c r="HL31" s="833"/>
      <c r="HM31" s="833"/>
      <c r="HN31" s="833"/>
      <c r="HO31" s="833"/>
      <c r="HP31" s="833"/>
      <c r="HQ31" s="833"/>
      <c r="HR31" s="833"/>
      <c r="HS31" s="833"/>
      <c r="HT31" s="833"/>
      <c r="HU31" s="833"/>
      <c r="HV31" s="833"/>
      <c r="HW31" s="833"/>
      <c r="HX31" s="833"/>
      <c r="HY31" s="833"/>
      <c r="HZ31" s="833"/>
      <c r="IA31" s="833"/>
      <c r="IB31" s="833"/>
      <c r="IC31" s="833"/>
      <c r="ID31" s="833"/>
      <c r="IE31" s="833"/>
      <c r="IF31" s="833"/>
      <c r="IG31" s="833"/>
      <c r="IH31" s="833"/>
      <c r="II31" s="833"/>
      <c r="IJ31" s="833"/>
      <c r="IK31" s="833"/>
      <c r="IL31" s="833"/>
      <c r="IM31" s="833"/>
      <c r="IN31" s="833"/>
      <c r="IO31" s="833"/>
      <c r="IP31" s="833"/>
      <c r="IQ31" s="833"/>
      <c r="IR31" s="833"/>
      <c r="IS31" s="833"/>
      <c r="IT31" s="833"/>
      <c r="IU31" s="833"/>
      <c r="IV31" s="833"/>
      <c r="IW31" s="833"/>
      <c r="IX31" s="833"/>
      <c r="IY31" s="833"/>
      <c r="IZ31" s="833"/>
      <c r="JA31" s="833"/>
      <c r="JB31" s="833"/>
      <c r="JC31" s="833"/>
      <c r="JD31" s="833"/>
      <c r="JE31" s="833"/>
      <c r="JF31" s="833"/>
      <c r="JG31" s="833"/>
      <c r="JH31" s="833"/>
      <c r="JI31" s="833"/>
      <c r="JJ31" s="833"/>
      <c r="JK31" s="833"/>
      <c r="JL31" s="833"/>
      <c r="JM31" s="833"/>
      <c r="JN31" s="833"/>
      <c r="JO31" s="833"/>
      <c r="JP31" s="833"/>
      <c r="JQ31" s="833"/>
      <c r="JR31" s="833"/>
      <c r="JS31" s="833"/>
      <c r="JT31" s="833"/>
      <c r="JU31" s="833"/>
      <c r="JV31" s="833"/>
      <c r="JW31" s="833"/>
      <c r="JX31" s="833"/>
      <c r="JY31" s="833"/>
      <c r="JZ31" s="833"/>
      <c r="KA31" s="833"/>
      <c r="KB31" s="833"/>
      <c r="KC31" s="833"/>
      <c r="KD31" s="833"/>
      <c r="KE31" s="833"/>
      <c r="KF31" s="833"/>
      <c r="KG31" s="833"/>
      <c r="KH31" s="833"/>
      <c r="KI31" s="833"/>
      <c r="KJ31" s="833"/>
      <c r="KK31" s="833"/>
      <c r="KL31" s="833"/>
      <c r="KM31" s="833"/>
      <c r="KN31" s="833"/>
      <c r="KO31" s="833"/>
      <c r="KP31" s="833"/>
      <c r="KQ31" s="833"/>
      <c r="KR31" s="833"/>
      <c r="KS31" s="833"/>
      <c r="KT31" s="833"/>
      <c r="KU31" s="833"/>
      <c r="KV31" s="833"/>
      <c r="KW31" s="833"/>
      <c r="KX31" s="833"/>
      <c r="KY31" s="833"/>
      <c r="KZ31" s="833"/>
      <c r="LA31" s="833"/>
      <c r="LB31" s="833"/>
      <c r="LC31" s="833"/>
      <c r="LD31" s="833"/>
      <c r="LE31" s="833"/>
      <c r="LF31" s="833"/>
      <c r="LG31" s="833"/>
      <c r="LH31" s="833"/>
      <c r="LI31" s="833"/>
      <c r="LJ31" s="833"/>
      <c r="LK31" s="833"/>
      <c r="LL31" s="833"/>
      <c r="LM31" s="833"/>
      <c r="LN31" s="833"/>
      <c r="LO31" s="833"/>
      <c r="LP31" s="833"/>
      <c r="LQ31" s="833"/>
      <c r="LR31" s="833"/>
      <c r="LS31" s="833"/>
      <c r="LT31" s="833"/>
      <c r="LU31" s="833"/>
      <c r="LV31" s="833"/>
      <c r="LW31" s="833"/>
      <c r="LX31" s="833"/>
      <c r="LY31" s="833"/>
      <c r="LZ31" s="833"/>
      <c r="MA31" s="833"/>
      <c r="MB31" s="833"/>
      <c r="MC31" s="833"/>
      <c r="MD31" s="833"/>
      <c r="ME31" s="833"/>
      <c r="MF31" s="833"/>
      <c r="MG31" s="833"/>
      <c r="MH31" s="833"/>
      <c r="MI31" s="833"/>
      <c r="MJ31" s="833"/>
      <c r="MK31" s="833"/>
      <c r="ML31" s="833"/>
      <c r="MM31" s="833"/>
      <c r="MN31" s="833"/>
      <c r="MO31" s="833"/>
      <c r="MP31" s="833"/>
      <c r="MQ31" s="833"/>
      <c r="MR31" s="833"/>
      <c r="MS31" s="833"/>
      <c r="MT31" s="833"/>
      <c r="MU31" s="833"/>
      <c r="MV31" s="833"/>
      <c r="MW31" s="833"/>
      <c r="MX31" s="833"/>
      <c r="MY31" s="833"/>
      <c r="MZ31" s="833"/>
      <c r="NA31" s="833"/>
      <c r="NB31" s="833"/>
      <c r="NC31" s="833"/>
      <c r="ND31" s="833"/>
      <c r="NE31" s="833"/>
      <c r="NF31" s="833"/>
      <c r="NG31" s="833"/>
      <c r="NH31" s="833"/>
      <c r="NI31" s="833"/>
      <c r="NJ31" s="833"/>
      <c r="NK31" s="833"/>
      <c r="NL31" s="833"/>
      <c r="NM31" s="833"/>
      <c r="NN31" s="833"/>
      <c r="NO31" s="833"/>
      <c r="NP31" s="833"/>
      <c r="NQ31" s="833"/>
      <c r="NR31" s="833"/>
      <c r="NS31" s="833"/>
      <c r="NT31" s="833"/>
      <c r="NU31" s="833"/>
      <c r="NV31" s="833"/>
      <c r="NW31" s="833"/>
      <c r="NX31" s="833"/>
      <c r="NY31" s="833"/>
      <c r="NZ31" s="833"/>
      <c r="OA31" s="833"/>
      <c r="OB31" s="833"/>
      <c r="OC31" s="833"/>
      <c r="OD31" s="833"/>
      <c r="OE31" s="833"/>
      <c r="OF31" s="833"/>
      <c r="OG31" s="833"/>
      <c r="OH31" s="833"/>
      <c r="OI31" s="833"/>
      <c r="OJ31" s="833"/>
      <c r="OK31" s="833"/>
    </row>
    <row r="32" spans="1:401" s="831" customFormat="1" ht="252" customHeight="1" x14ac:dyDescent="0.2">
      <c r="A32" s="1980"/>
      <c r="B32" s="1983"/>
      <c r="C32" s="1986"/>
      <c r="D32" s="1988"/>
      <c r="E32" s="1989"/>
      <c r="F32" s="851">
        <v>21</v>
      </c>
      <c r="G32" s="946" t="s">
        <v>2034</v>
      </c>
      <c r="H32" s="1534"/>
      <c r="I32" s="871">
        <v>1</v>
      </c>
      <c r="J32" s="862">
        <v>43376</v>
      </c>
      <c r="K32" s="862">
        <v>43752</v>
      </c>
      <c r="L32" s="1977"/>
      <c r="M32" s="858">
        <v>44165</v>
      </c>
      <c r="N32" s="859"/>
      <c r="O32" s="1978"/>
      <c r="P32" s="482">
        <v>0.4</v>
      </c>
      <c r="Q32" s="483">
        <f t="shared" si="1"/>
        <v>0.4</v>
      </c>
      <c r="R32" s="480"/>
      <c r="S32" s="853" t="str">
        <f t="shared" ref="S32:S33" si="4">IF(M32&lt;=K32,"Cumple","Incumple")</f>
        <v>Incumple</v>
      </c>
      <c r="T32" s="882" t="s">
        <v>3044</v>
      </c>
      <c r="U32" s="872"/>
      <c r="V32" s="864"/>
      <c r="AB32" s="832"/>
      <c r="DD32" s="833"/>
      <c r="DE32" s="833"/>
      <c r="DF32" s="833"/>
      <c r="DG32" s="833"/>
      <c r="DH32" s="833"/>
      <c r="DI32" s="833"/>
      <c r="DJ32" s="833"/>
      <c r="DK32" s="833"/>
      <c r="DL32" s="833"/>
      <c r="DM32" s="833"/>
      <c r="DN32" s="833"/>
      <c r="DO32" s="833"/>
      <c r="DP32" s="833"/>
      <c r="DQ32" s="833"/>
      <c r="DR32" s="833"/>
      <c r="DS32" s="833"/>
      <c r="DT32" s="833"/>
      <c r="DU32" s="833"/>
      <c r="DV32" s="833"/>
      <c r="DW32" s="833"/>
      <c r="DX32" s="833"/>
      <c r="DY32" s="833"/>
      <c r="DZ32" s="833"/>
      <c r="EA32" s="833"/>
      <c r="EB32" s="833"/>
      <c r="EC32" s="833"/>
      <c r="ED32" s="833"/>
      <c r="EE32" s="833"/>
      <c r="EF32" s="833"/>
      <c r="EG32" s="833"/>
      <c r="EH32" s="833"/>
      <c r="EI32" s="833"/>
      <c r="EJ32" s="833"/>
      <c r="EK32" s="833"/>
      <c r="EL32" s="833"/>
      <c r="EM32" s="833"/>
      <c r="EN32" s="833"/>
      <c r="EO32" s="833"/>
      <c r="EP32" s="833"/>
      <c r="EQ32" s="833"/>
      <c r="ER32" s="833"/>
      <c r="ES32" s="833"/>
      <c r="ET32" s="833"/>
      <c r="EU32" s="833"/>
      <c r="EV32" s="833"/>
      <c r="EW32" s="833"/>
      <c r="EX32" s="833"/>
      <c r="EY32" s="833"/>
      <c r="EZ32" s="833"/>
      <c r="FA32" s="833"/>
      <c r="FB32" s="833"/>
      <c r="FC32" s="833"/>
      <c r="FD32" s="833"/>
      <c r="FE32" s="833"/>
      <c r="FF32" s="833"/>
      <c r="FG32" s="833"/>
      <c r="FH32" s="833"/>
      <c r="FI32" s="833"/>
      <c r="FJ32" s="833"/>
      <c r="FK32" s="833"/>
      <c r="FL32" s="833"/>
      <c r="FM32" s="833"/>
      <c r="FN32" s="833"/>
      <c r="FO32" s="833"/>
      <c r="FP32" s="833"/>
      <c r="FQ32" s="833"/>
      <c r="FR32" s="833"/>
      <c r="FS32" s="833"/>
      <c r="FT32" s="833"/>
      <c r="FU32" s="833"/>
      <c r="FV32" s="833"/>
      <c r="FW32" s="833"/>
      <c r="FX32" s="833"/>
      <c r="FY32" s="833"/>
      <c r="FZ32" s="833"/>
      <c r="GA32" s="833"/>
      <c r="GB32" s="833"/>
      <c r="GC32" s="833"/>
      <c r="GD32" s="833"/>
      <c r="GE32" s="833"/>
      <c r="GF32" s="833"/>
      <c r="GG32" s="833"/>
      <c r="GH32" s="833"/>
      <c r="GI32" s="833"/>
      <c r="GJ32" s="833"/>
      <c r="GK32" s="833"/>
      <c r="GL32" s="833"/>
      <c r="GM32" s="833"/>
      <c r="GN32" s="833"/>
      <c r="GO32" s="833"/>
      <c r="GP32" s="833"/>
      <c r="GQ32" s="833"/>
      <c r="GR32" s="833"/>
      <c r="GS32" s="833"/>
      <c r="GT32" s="833"/>
      <c r="GU32" s="833"/>
      <c r="GV32" s="833"/>
      <c r="GW32" s="833"/>
      <c r="GX32" s="833"/>
      <c r="GY32" s="833"/>
      <c r="GZ32" s="833"/>
      <c r="HA32" s="833"/>
      <c r="HB32" s="833"/>
      <c r="HC32" s="833"/>
      <c r="HD32" s="833"/>
      <c r="HE32" s="833"/>
      <c r="HF32" s="833"/>
      <c r="HG32" s="833"/>
      <c r="HH32" s="833"/>
      <c r="HI32" s="833"/>
      <c r="HJ32" s="833"/>
      <c r="HK32" s="833"/>
      <c r="HL32" s="833"/>
      <c r="HM32" s="833"/>
      <c r="HN32" s="833"/>
      <c r="HO32" s="833"/>
      <c r="HP32" s="833"/>
      <c r="HQ32" s="833"/>
      <c r="HR32" s="833"/>
      <c r="HS32" s="833"/>
      <c r="HT32" s="833"/>
      <c r="HU32" s="833"/>
      <c r="HV32" s="833"/>
      <c r="HW32" s="833"/>
      <c r="HX32" s="833"/>
      <c r="HY32" s="833"/>
      <c r="HZ32" s="833"/>
      <c r="IA32" s="833"/>
      <c r="IB32" s="833"/>
      <c r="IC32" s="833"/>
      <c r="ID32" s="833"/>
      <c r="IE32" s="833"/>
      <c r="IF32" s="833"/>
      <c r="IG32" s="833"/>
      <c r="IH32" s="833"/>
      <c r="II32" s="833"/>
      <c r="IJ32" s="833"/>
      <c r="IK32" s="833"/>
      <c r="IL32" s="833"/>
      <c r="IM32" s="833"/>
      <c r="IN32" s="833"/>
      <c r="IO32" s="833"/>
      <c r="IP32" s="833"/>
      <c r="IQ32" s="833"/>
      <c r="IR32" s="833"/>
      <c r="IS32" s="833"/>
      <c r="IT32" s="833"/>
      <c r="IU32" s="833"/>
      <c r="IV32" s="833"/>
      <c r="IW32" s="833"/>
      <c r="IX32" s="833"/>
      <c r="IY32" s="833"/>
      <c r="IZ32" s="833"/>
      <c r="JA32" s="833"/>
      <c r="JB32" s="833"/>
      <c r="JC32" s="833"/>
      <c r="JD32" s="833"/>
      <c r="JE32" s="833"/>
      <c r="JF32" s="833"/>
      <c r="JG32" s="833"/>
      <c r="JH32" s="833"/>
      <c r="JI32" s="833"/>
      <c r="JJ32" s="833"/>
      <c r="JK32" s="833"/>
      <c r="JL32" s="833"/>
      <c r="JM32" s="833"/>
      <c r="JN32" s="833"/>
      <c r="JO32" s="833"/>
      <c r="JP32" s="833"/>
      <c r="JQ32" s="833"/>
      <c r="JR32" s="833"/>
      <c r="JS32" s="833"/>
      <c r="JT32" s="833"/>
      <c r="JU32" s="833"/>
      <c r="JV32" s="833"/>
      <c r="JW32" s="833"/>
      <c r="JX32" s="833"/>
      <c r="JY32" s="833"/>
      <c r="JZ32" s="833"/>
      <c r="KA32" s="833"/>
      <c r="KB32" s="833"/>
      <c r="KC32" s="833"/>
      <c r="KD32" s="833"/>
      <c r="KE32" s="833"/>
      <c r="KF32" s="833"/>
      <c r="KG32" s="833"/>
      <c r="KH32" s="833"/>
      <c r="KI32" s="833"/>
      <c r="KJ32" s="833"/>
      <c r="KK32" s="833"/>
      <c r="KL32" s="833"/>
      <c r="KM32" s="833"/>
      <c r="KN32" s="833"/>
      <c r="KO32" s="833"/>
      <c r="KP32" s="833"/>
      <c r="KQ32" s="833"/>
      <c r="KR32" s="833"/>
      <c r="KS32" s="833"/>
      <c r="KT32" s="833"/>
      <c r="KU32" s="833"/>
      <c r="KV32" s="833"/>
      <c r="KW32" s="833"/>
      <c r="KX32" s="833"/>
      <c r="KY32" s="833"/>
      <c r="KZ32" s="833"/>
      <c r="LA32" s="833"/>
      <c r="LB32" s="833"/>
      <c r="LC32" s="833"/>
      <c r="LD32" s="833"/>
      <c r="LE32" s="833"/>
      <c r="LF32" s="833"/>
      <c r="LG32" s="833"/>
      <c r="LH32" s="833"/>
      <c r="LI32" s="833"/>
      <c r="LJ32" s="833"/>
      <c r="LK32" s="833"/>
      <c r="LL32" s="833"/>
      <c r="LM32" s="833"/>
      <c r="LN32" s="833"/>
      <c r="LO32" s="833"/>
      <c r="LP32" s="833"/>
      <c r="LQ32" s="833"/>
      <c r="LR32" s="833"/>
      <c r="LS32" s="833"/>
      <c r="LT32" s="833"/>
      <c r="LU32" s="833"/>
      <c r="LV32" s="833"/>
      <c r="LW32" s="833"/>
      <c r="LX32" s="833"/>
      <c r="LY32" s="833"/>
      <c r="LZ32" s="833"/>
      <c r="MA32" s="833"/>
      <c r="MB32" s="833"/>
      <c r="MC32" s="833"/>
      <c r="MD32" s="833"/>
      <c r="ME32" s="833"/>
      <c r="MF32" s="833"/>
      <c r="MG32" s="833"/>
      <c r="MH32" s="833"/>
      <c r="MI32" s="833"/>
      <c r="MJ32" s="833"/>
      <c r="MK32" s="833"/>
      <c r="ML32" s="833"/>
      <c r="MM32" s="833"/>
      <c r="MN32" s="833"/>
      <c r="MO32" s="833"/>
      <c r="MP32" s="833"/>
      <c r="MQ32" s="833"/>
      <c r="MR32" s="833"/>
      <c r="MS32" s="833"/>
      <c r="MT32" s="833"/>
      <c r="MU32" s="833"/>
      <c r="MV32" s="833"/>
      <c r="MW32" s="833"/>
      <c r="MX32" s="833"/>
      <c r="MY32" s="833"/>
      <c r="MZ32" s="833"/>
      <c r="NA32" s="833"/>
      <c r="NB32" s="833"/>
      <c r="NC32" s="833"/>
      <c r="ND32" s="833"/>
      <c r="NE32" s="833"/>
      <c r="NF32" s="833"/>
      <c r="NG32" s="833"/>
      <c r="NH32" s="833"/>
      <c r="NI32" s="833"/>
      <c r="NJ32" s="833"/>
      <c r="NK32" s="833"/>
      <c r="NL32" s="833"/>
      <c r="NM32" s="833"/>
      <c r="NN32" s="833"/>
      <c r="NO32" s="833"/>
      <c r="NP32" s="833"/>
      <c r="NQ32" s="833"/>
      <c r="NR32" s="833"/>
      <c r="NS32" s="833"/>
      <c r="NT32" s="833"/>
      <c r="NU32" s="833"/>
      <c r="NV32" s="833"/>
      <c r="NW32" s="833"/>
      <c r="NX32" s="833"/>
      <c r="NY32" s="833"/>
      <c r="NZ32" s="833"/>
      <c r="OA32" s="833"/>
      <c r="OB32" s="833"/>
      <c r="OC32" s="833"/>
      <c r="OD32" s="833"/>
      <c r="OE32" s="833"/>
      <c r="OF32" s="833"/>
      <c r="OG32" s="833"/>
      <c r="OH32" s="833"/>
      <c r="OI32" s="833"/>
      <c r="OJ32" s="833"/>
      <c r="OK32" s="833"/>
    </row>
    <row r="33" spans="1:401" s="831" customFormat="1" ht="196.5" customHeight="1" thickBot="1" x14ac:dyDescent="0.25">
      <c r="A33" s="1981"/>
      <c r="B33" s="1984"/>
      <c r="C33" s="1987"/>
      <c r="D33" s="1988"/>
      <c r="E33" s="1989"/>
      <c r="F33" s="851">
        <v>22</v>
      </c>
      <c r="G33" s="948" t="s">
        <v>2035</v>
      </c>
      <c r="H33" s="1534"/>
      <c r="I33" s="871">
        <v>1</v>
      </c>
      <c r="J33" s="862">
        <v>43377</v>
      </c>
      <c r="K33" s="862">
        <v>43753</v>
      </c>
      <c r="L33" s="1977"/>
      <c r="M33" s="858">
        <v>44165</v>
      </c>
      <c r="N33" s="859"/>
      <c r="O33" s="1978"/>
      <c r="P33" s="482">
        <v>0.5</v>
      </c>
      <c r="Q33" s="483">
        <v>0.5</v>
      </c>
      <c r="R33" s="480"/>
      <c r="S33" s="853" t="str">
        <f t="shared" si="4"/>
        <v>Incumple</v>
      </c>
      <c r="T33" s="882" t="s">
        <v>3045</v>
      </c>
      <c r="U33" s="872"/>
      <c r="V33" s="864"/>
      <c r="AB33" s="832"/>
      <c r="DD33" s="833"/>
      <c r="DE33" s="833"/>
      <c r="DF33" s="833"/>
      <c r="DG33" s="833"/>
      <c r="DH33" s="833"/>
      <c r="DI33" s="833"/>
      <c r="DJ33" s="833"/>
      <c r="DK33" s="833"/>
      <c r="DL33" s="833"/>
      <c r="DM33" s="833"/>
      <c r="DN33" s="833"/>
      <c r="DO33" s="833"/>
      <c r="DP33" s="833"/>
      <c r="DQ33" s="833"/>
      <c r="DR33" s="833"/>
      <c r="DS33" s="833"/>
      <c r="DT33" s="833"/>
      <c r="DU33" s="833"/>
      <c r="DV33" s="833"/>
      <c r="DW33" s="833"/>
      <c r="DX33" s="833"/>
      <c r="DY33" s="833"/>
      <c r="DZ33" s="833"/>
      <c r="EA33" s="833"/>
      <c r="EB33" s="833"/>
      <c r="EC33" s="833"/>
      <c r="ED33" s="833"/>
      <c r="EE33" s="833"/>
      <c r="EF33" s="833"/>
      <c r="EG33" s="833"/>
      <c r="EH33" s="833"/>
      <c r="EI33" s="833"/>
      <c r="EJ33" s="833"/>
      <c r="EK33" s="833"/>
      <c r="EL33" s="833"/>
      <c r="EM33" s="833"/>
      <c r="EN33" s="833"/>
      <c r="EO33" s="833"/>
      <c r="EP33" s="833"/>
      <c r="EQ33" s="833"/>
      <c r="ER33" s="833"/>
      <c r="ES33" s="833"/>
      <c r="ET33" s="833"/>
      <c r="EU33" s="833"/>
      <c r="EV33" s="833"/>
      <c r="EW33" s="833"/>
      <c r="EX33" s="833"/>
      <c r="EY33" s="833"/>
      <c r="EZ33" s="833"/>
      <c r="FA33" s="833"/>
      <c r="FB33" s="833"/>
      <c r="FC33" s="833"/>
      <c r="FD33" s="833"/>
      <c r="FE33" s="833"/>
      <c r="FF33" s="833"/>
      <c r="FG33" s="833"/>
      <c r="FH33" s="833"/>
      <c r="FI33" s="833"/>
      <c r="FJ33" s="833"/>
      <c r="FK33" s="833"/>
      <c r="FL33" s="833"/>
      <c r="FM33" s="833"/>
      <c r="FN33" s="833"/>
      <c r="FO33" s="833"/>
      <c r="FP33" s="833"/>
      <c r="FQ33" s="833"/>
      <c r="FR33" s="833"/>
      <c r="FS33" s="833"/>
      <c r="FT33" s="833"/>
      <c r="FU33" s="833"/>
      <c r="FV33" s="833"/>
      <c r="FW33" s="833"/>
      <c r="FX33" s="833"/>
      <c r="FY33" s="833"/>
      <c r="FZ33" s="833"/>
      <c r="GA33" s="833"/>
      <c r="GB33" s="833"/>
      <c r="GC33" s="833"/>
      <c r="GD33" s="833"/>
      <c r="GE33" s="833"/>
      <c r="GF33" s="833"/>
      <c r="GG33" s="833"/>
      <c r="GH33" s="833"/>
      <c r="GI33" s="833"/>
      <c r="GJ33" s="833"/>
      <c r="GK33" s="833"/>
      <c r="GL33" s="833"/>
      <c r="GM33" s="833"/>
      <c r="GN33" s="833"/>
      <c r="GO33" s="833"/>
      <c r="GP33" s="833"/>
      <c r="GQ33" s="833"/>
      <c r="GR33" s="833"/>
      <c r="GS33" s="833"/>
      <c r="GT33" s="833"/>
      <c r="GU33" s="833"/>
      <c r="GV33" s="833"/>
      <c r="GW33" s="833"/>
      <c r="GX33" s="833"/>
      <c r="GY33" s="833"/>
      <c r="GZ33" s="833"/>
      <c r="HA33" s="833"/>
      <c r="HB33" s="833"/>
      <c r="HC33" s="833"/>
      <c r="HD33" s="833"/>
      <c r="HE33" s="833"/>
      <c r="HF33" s="833"/>
      <c r="HG33" s="833"/>
      <c r="HH33" s="833"/>
      <c r="HI33" s="833"/>
      <c r="HJ33" s="833"/>
      <c r="HK33" s="833"/>
      <c r="HL33" s="833"/>
      <c r="HM33" s="833"/>
      <c r="HN33" s="833"/>
      <c r="HO33" s="833"/>
      <c r="HP33" s="833"/>
      <c r="HQ33" s="833"/>
      <c r="HR33" s="833"/>
      <c r="HS33" s="833"/>
      <c r="HT33" s="833"/>
      <c r="HU33" s="833"/>
      <c r="HV33" s="833"/>
      <c r="HW33" s="833"/>
      <c r="HX33" s="833"/>
      <c r="HY33" s="833"/>
      <c r="HZ33" s="833"/>
      <c r="IA33" s="833"/>
      <c r="IB33" s="833"/>
      <c r="IC33" s="833"/>
      <c r="ID33" s="833"/>
      <c r="IE33" s="833"/>
      <c r="IF33" s="833"/>
      <c r="IG33" s="833"/>
      <c r="IH33" s="833"/>
      <c r="II33" s="833"/>
      <c r="IJ33" s="833"/>
      <c r="IK33" s="833"/>
      <c r="IL33" s="833"/>
      <c r="IM33" s="833"/>
      <c r="IN33" s="833"/>
      <c r="IO33" s="833"/>
      <c r="IP33" s="833"/>
      <c r="IQ33" s="833"/>
      <c r="IR33" s="833"/>
      <c r="IS33" s="833"/>
      <c r="IT33" s="833"/>
      <c r="IU33" s="833"/>
      <c r="IV33" s="833"/>
      <c r="IW33" s="833"/>
      <c r="IX33" s="833"/>
      <c r="IY33" s="833"/>
      <c r="IZ33" s="833"/>
      <c r="JA33" s="833"/>
      <c r="JB33" s="833"/>
      <c r="JC33" s="833"/>
      <c r="JD33" s="833"/>
      <c r="JE33" s="833"/>
      <c r="JF33" s="833"/>
      <c r="JG33" s="833"/>
      <c r="JH33" s="833"/>
      <c r="JI33" s="833"/>
      <c r="JJ33" s="833"/>
      <c r="JK33" s="833"/>
      <c r="JL33" s="833"/>
      <c r="JM33" s="833"/>
      <c r="JN33" s="833"/>
      <c r="JO33" s="833"/>
      <c r="JP33" s="833"/>
      <c r="JQ33" s="833"/>
      <c r="JR33" s="833"/>
      <c r="JS33" s="833"/>
      <c r="JT33" s="833"/>
      <c r="JU33" s="833"/>
      <c r="JV33" s="833"/>
      <c r="JW33" s="833"/>
      <c r="JX33" s="833"/>
      <c r="JY33" s="833"/>
      <c r="JZ33" s="833"/>
      <c r="KA33" s="833"/>
      <c r="KB33" s="833"/>
      <c r="KC33" s="833"/>
      <c r="KD33" s="833"/>
      <c r="KE33" s="833"/>
      <c r="KF33" s="833"/>
      <c r="KG33" s="833"/>
      <c r="KH33" s="833"/>
      <c r="KI33" s="833"/>
      <c r="KJ33" s="833"/>
      <c r="KK33" s="833"/>
      <c r="KL33" s="833"/>
      <c r="KM33" s="833"/>
      <c r="KN33" s="833"/>
      <c r="KO33" s="833"/>
      <c r="KP33" s="833"/>
      <c r="KQ33" s="833"/>
      <c r="KR33" s="833"/>
      <c r="KS33" s="833"/>
      <c r="KT33" s="833"/>
      <c r="KU33" s="833"/>
      <c r="KV33" s="833"/>
      <c r="KW33" s="833"/>
      <c r="KX33" s="833"/>
      <c r="KY33" s="833"/>
      <c r="KZ33" s="833"/>
      <c r="LA33" s="833"/>
      <c r="LB33" s="833"/>
      <c r="LC33" s="833"/>
      <c r="LD33" s="833"/>
      <c r="LE33" s="833"/>
      <c r="LF33" s="833"/>
      <c r="LG33" s="833"/>
      <c r="LH33" s="833"/>
      <c r="LI33" s="833"/>
      <c r="LJ33" s="833"/>
      <c r="LK33" s="833"/>
      <c r="LL33" s="833"/>
      <c r="LM33" s="833"/>
      <c r="LN33" s="833"/>
      <c r="LO33" s="833"/>
      <c r="LP33" s="833"/>
      <c r="LQ33" s="833"/>
      <c r="LR33" s="833"/>
      <c r="LS33" s="833"/>
      <c r="LT33" s="833"/>
      <c r="LU33" s="833"/>
      <c r="LV33" s="833"/>
      <c r="LW33" s="833"/>
      <c r="LX33" s="833"/>
      <c r="LY33" s="833"/>
      <c r="LZ33" s="833"/>
      <c r="MA33" s="833"/>
      <c r="MB33" s="833"/>
      <c r="MC33" s="833"/>
      <c r="MD33" s="833"/>
      <c r="ME33" s="833"/>
      <c r="MF33" s="833"/>
      <c r="MG33" s="833"/>
      <c r="MH33" s="833"/>
      <c r="MI33" s="833"/>
      <c r="MJ33" s="833"/>
      <c r="MK33" s="833"/>
      <c r="ML33" s="833"/>
      <c r="MM33" s="833"/>
      <c r="MN33" s="833"/>
      <c r="MO33" s="833"/>
      <c r="MP33" s="833"/>
      <c r="MQ33" s="833"/>
      <c r="MR33" s="833"/>
      <c r="MS33" s="833"/>
      <c r="MT33" s="833"/>
      <c r="MU33" s="833"/>
      <c r="MV33" s="833"/>
      <c r="MW33" s="833"/>
      <c r="MX33" s="833"/>
      <c r="MY33" s="833"/>
      <c r="MZ33" s="833"/>
      <c r="NA33" s="833"/>
      <c r="NB33" s="833"/>
      <c r="NC33" s="833"/>
      <c r="ND33" s="833"/>
      <c r="NE33" s="833"/>
      <c r="NF33" s="833"/>
      <c r="NG33" s="833"/>
      <c r="NH33" s="833"/>
      <c r="NI33" s="833"/>
      <c r="NJ33" s="833"/>
      <c r="NK33" s="833"/>
      <c r="NL33" s="833"/>
      <c r="NM33" s="833"/>
      <c r="NN33" s="833"/>
      <c r="NO33" s="833"/>
      <c r="NP33" s="833"/>
      <c r="NQ33" s="833"/>
      <c r="NR33" s="833"/>
      <c r="NS33" s="833"/>
      <c r="NT33" s="833"/>
      <c r="NU33" s="833"/>
      <c r="NV33" s="833"/>
      <c r="NW33" s="833"/>
      <c r="NX33" s="833"/>
      <c r="NY33" s="833"/>
      <c r="NZ33" s="833"/>
      <c r="OA33" s="833"/>
      <c r="OB33" s="833"/>
      <c r="OC33" s="833"/>
      <c r="OD33" s="833"/>
      <c r="OE33" s="833"/>
      <c r="OF33" s="833"/>
      <c r="OG33" s="833"/>
      <c r="OH33" s="833"/>
      <c r="OI33" s="833"/>
      <c r="OJ33" s="833"/>
      <c r="OK33" s="833"/>
    </row>
    <row r="34" spans="1:401" ht="41.45" customHeight="1" x14ac:dyDescent="0.2">
      <c r="I34" s="878">
        <f>SUM(I12:I33)</f>
        <v>32</v>
      </c>
      <c r="N34" s="1943" t="s">
        <v>22</v>
      </c>
      <c r="O34" s="1944"/>
      <c r="P34" s="879">
        <f>SUM(P12:P33)</f>
        <v>19.999999999999996</v>
      </c>
      <c r="Q34" s="764">
        <f>IF(P34=0,0,+P34/I34)</f>
        <v>0.62499999999999989</v>
      </c>
      <c r="R34" s="1535" t="s">
        <v>21</v>
      </c>
      <c r="S34" s="764">
        <f>(COUNTIF(S12:S33,"Cumple")*100%)/COUNTA(S12:S33)</f>
        <v>0.45454545454545453</v>
      </c>
      <c r="T34" s="881"/>
    </row>
    <row r="35" spans="1:401" x14ac:dyDescent="0.2">
      <c r="T35" s="881"/>
    </row>
  </sheetData>
  <autoFilter ref="A11:V33">
    <filterColumn colId="10" showButton="0"/>
    <filterColumn colId="11" showButton="0"/>
    <filterColumn colId="12" showButton="0"/>
    <filterColumn colId="14" showButton="0"/>
  </autoFilter>
  <mergeCells count="48">
    <mergeCell ref="A1:A6"/>
    <mergeCell ref="B1:B6"/>
    <mergeCell ref="C1:V6"/>
    <mergeCell ref="AF5:AH5"/>
    <mergeCell ref="A7:G7"/>
    <mergeCell ref="J7:V7"/>
    <mergeCell ref="A8:V8"/>
    <mergeCell ref="A9:B9"/>
    <mergeCell ref="D9:E9"/>
    <mergeCell ref="H9:I9"/>
    <mergeCell ref="A12:A17"/>
    <mergeCell ref="B12:B17"/>
    <mergeCell ref="C12:C17"/>
    <mergeCell ref="D12:D13"/>
    <mergeCell ref="E12:E13"/>
    <mergeCell ref="D14:D17"/>
    <mergeCell ref="O22:O23"/>
    <mergeCell ref="E14:E17"/>
    <mergeCell ref="H14:H17"/>
    <mergeCell ref="L14:L17"/>
    <mergeCell ref="O14:O17"/>
    <mergeCell ref="E18:E21"/>
    <mergeCell ref="L18:L21"/>
    <mergeCell ref="O18:O21"/>
    <mergeCell ref="A21:A23"/>
    <mergeCell ref="B21:B23"/>
    <mergeCell ref="E22:E23"/>
    <mergeCell ref="L22:L23"/>
    <mergeCell ref="C18:C21"/>
    <mergeCell ref="D18:D21"/>
    <mergeCell ref="A27:A28"/>
    <mergeCell ref="C27:C28"/>
    <mergeCell ref="D27:D28"/>
    <mergeCell ref="E27:E28"/>
    <mergeCell ref="H27:H28"/>
    <mergeCell ref="C24:C26"/>
    <mergeCell ref="D24:D26"/>
    <mergeCell ref="E24:E26"/>
    <mergeCell ref="H24:H26"/>
    <mergeCell ref="O24:O26"/>
    <mergeCell ref="L30:L33"/>
    <mergeCell ref="O30:O33"/>
    <mergeCell ref="N34:O34"/>
    <mergeCell ref="A30:A33"/>
    <mergeCell ref="B30:B33"/>
    <mergeCell ref="C30:C33"/>
    <mergeCell ref="D30:D33"/>
    <mergeCell ref="E30:E33"/>
  </mergeCells>
  <conditionalFormatting sqref="Q11">
    <cfRule type="cellIs" dxfId="692" priority="17" stopIfTrue="1" operator="between">
      <formula>0.9</formula>
      <formula>1</formula>
    </cfRule>
    <cfRule type="cellIs" dxfId="691" priority="18" stopIfTrue="1" operator="between">
      <formula>0.5</formula>
      <formula>0.89</formula>
    </cfRule>
    <cfRule type="cellIs" dxfId="690" priority="19" stopIfTrue="1" operator="between">
      <formula>0.2</formula>
      <formula>0.49</formula>
    </cfRule>
    <cfRule type="cellIs" dxfId="689" priority="20" stopIfTrue="1" operator="between">
      <formula>0</formula>
      <formula>0.19</formula>
    </cfRule>
  </conditionalFormatting>
  <conditionalFormatting sqref="O12:O14 O18 O22 O24 O27:O30">
    <cfRule type="containsText" dxfId="688" priority="15" operator="containsText" text="Alerta">
      <formula>NOT(ISERROR(SEARCH("Alerta",O12)))</formula>
    </cfRule>
    <cfRule type="containsText" dxfId="687" priority="16" operator="containsText" text="En tiempo">
      <formula>NOT(ISERROR(SEARCH("En tiempo",O12)))</formula>
    </cfRule>
  </conditionalFormatting>
  <conditionalFormatting sqref="S12:S33">
    <cfRule type="containsText" dxfId="686" priority="13" operator="containsText" text="Incumple">
      <formula>NOT(ISERROR(SEARCH("Incumple",S12)))</formula>
    </cfRule>
    <cfRule type="containsText" dxfId="685" priority="14" operator="containsText" text="Cumple">
      <formula>NOT(ISERROR(SEARCH("Cumple",S12)))</formula>
    </cfRule>
  </conditionalFormatting>
  <conditionalFormatting sqref="Q12:Q33">
    <cfRule type="cellIs" dxfId="684" priority="12" operator="between">
      <formula>1</formula>
      <formula>0.9</formula>
    </cfRule>
  </conditionalFormatting>
  <conditionalFormatting sqref="Q12:Q33">
    <cfRule type="cellIs" dxfId="683" priority="9" operator="between">
      <formula>0.19</formula>
      <formula>0</formula>
    </cfRule>
    <cfRule type="cellIs" dxfId="682" priority="10" operator="between">
      <formula>0.49</formula>
      <formula>0.2</formula>
    </cfRule>
    <cfRule type="cellIs" dxfId="681" priority="11" operator="between">
      <formula>0.89</formula>
      <formula>0.5</formula>
    </cfRule>
  </conditionalFormatting>
  <conditionalFormatting sqref="Q34">
    <cfRule type="cellIs" dxfId="680" priority="8" operator="between">
      <formula>1</formula>
      <formula>0.9</formula>
    </cfRule>
  </conditionalFormatting>
  <conditionalFormatting sqref="Q34">
    <cfRule type="cellIs" dxfId="679" priority="5" operator="between">
      <formula>0.19</formula>
      <formula>0</formula>
    </cfRule>
    <cfRule type="cellIs" dxfId="678" priority="6" operator="between">
      <formula>0.49</formula>
      <formula>0.2</formula>
    </cfRule>
    <cfRule type="cellIs" dxfId="677" priority="7" operator="between">
      <formula>0.89</formula>
      <formula>0.5</formula>
    </cfRule>
  </conditionalFormatting>
  <conditionalFormatting sqref="S34">
    <cfRule type="cellIs" dxfId="676" priority="4" operator="between">
      <formula>1</formula>
      <formula>0.9</formula>
    </cfRule>
  </conditionalFormatting>
  <conditionalFormatting sqref="S34">
    <cfRule type="cellIs" dxfId="675" priority="1" operator="between">
      <formula>0.19</formula>
      <formula>0</formula>
    </cfRule>
    <cfRule type="cellIs" dxfId="674" priority="2" operator="between">
      <formula>0.49</formula>
      <formula>0.2</formula>
    </cfRule>
    <cfRule type="cellIs" dxfId="673" priority="3" operator="between">
      <formula>0.89</formula>
      <formula>0.5</formula>
    </cfRule>
  </conditionalFormatting>
  <dataValidations count="2">
    <dataValidation type="list" allowBlank="1" showInputMessage="1" showErrorMessage="1" sqref="B12:B20">
      <formula1>INDIRECT(A12)</formula1>
    </dataValidation>
    <dataValidation type="list" allowBlank="1" showInputMessage="1" showErrorMessage="1" sqref="B26:B30 B21:B23">
      <formula1>$W$12:$W$28</formula1>
    </dataValidation>
  </dataValidations>
  <pageMargins left="0.70866141732283472" right="0.70866141732283472" top="0.74803149606299213" bottom="0.74803149606299213" header="0.31496062992125984" footer="0.31496062992125984"/>
  <pageSetup paperSize="5"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'D:\KEVIN ROBINSON NARVÁEZ\KEVIN ROBINSON\Andrés Javier 3-sept-2015\Oficina Control Interno\Planes de Mejoramiento\Ambiental\[Plan mejora ambiental_20181023 SUSCRITO.xlsx]Datos'!#REF!</xm:f>
          </x14:formula1>
          <xm:sqref>A26:A27 A29:A30 A12:A23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6</vt:i4>
      </vt:variant>
    </vt:vector>
  </HeadingPairs>
  <TitlesOfParts>
    <vt:vector size="41" baseType="lpstr">
      <vt:lpstr>MONITORIAS</vt:lpstr>
      <vt:lpstr>CGR 2015</vt:lpstr>
      <vt:lpstr>ADMINISTRATIVO UNISALUD</vt:lpstr>
      <vt:lpstr>ASISTENCIAL UNISALUD</vt:lpstr>
      <vt:lpstr>COMISIONES DE ESTUDIO </vt:lpstr>
      <vt:lpstr>PQRSF</vt:lpstr>
      <vt:lpstr>EKOGUI</vt:lpstr>
      <vt:lpstr>POSGRADOS</vt:lpstr>
      <vt:lpstr>GESTIÓN AMBIENTAL</vt:lpstr>
      <vt:lpstr>BIENESTAR UNIVERSITARIO</vt:lpstr>
      <vt:lpstr>CONTRATACIÓN - PROVEEDORES</vt:lpstr>
      <vt:lpstr>PROCESOS DISCIPLINARIOS</vt:lpstr>
      <vt:lpstr>EVALUACIÓN DOCENTE </vt:lpstr>
      <vt:lpstr>SELECCIÓN DOCENTE </vt:lpstr>
      <vt:lpstr>CALIDAD</vt:lpstr>
      <vt:lpstr>PRESUPUESTO  </vt:lpstr>
      <vt:lpstr>COMISIÓN ACADÉMICA </vt:lpstr>
      <vt:lpstr>TRANSPORTE</vt:lpstr>
      <vt:lpstr>ARCHIVO HISTÓRICO </vt:lpstr>
      <vt:lpstr>INFORMES GESTIÓN</vt:lpstr>
      <vt:lpstr>CGR 2018-2019</vt:lpstr>
      <vt:lpstr>TALENTO HUMANO</vt:lpstr>
      <vt:lpstr>ESTIMULOS ACADÉMICOS</vt:lpstr>
      <vt:lpstr>Estampilla</vt:lpstr>
      <vt:lpstr>TH Unisalud</vt:lpstr>
      <vt:lpstr>Programa Auditoría</vt:lpstr>
      <vt:lpstr>PDI </vt:lpstr>
      <vt:lpstr>C.I.C</vt:lpstr>
      <vt:lpstr>Legalización avances</vt:lpstr>
      <vt:lpstr>CONTROL PM</vt:lpstr>
      <vt:lpstr>FORMULACIÓN</vt:lpstr>
      <vt:lpstr>Hoja2</vt:lpstr>
      <vt:lpstr>Hoja4</vt:lpstr>
      <vt:lpstr>Cronógrama</vt:lpstr>
      <vt:lpstr>Cronógrama nov.2019</vt:lpstr>
      <vt:lpstr>'BIENESTAR UNIVERSITARIO'!Área_de_impresión</vt:lpstr>
      <vt:lpstr>'CONTRATACIÓN - PROVEEDORES'!Área_de_impresión</vt:lpstr>
      <vt:lpstr>MONITORIAS!Área_de_impresión</vt:lpstr>
      <vt:lpstr>'ASISTENCIAL UNISALUD'!Títulos_a_imprimir</vt:lpstr>
      <vt:lpstr>'BIENESTAR UNIVERSITARIO'!Títulos_a_imprimir</vt:lpstr>
      <vt:lpstr>MONITORIAS!Títulos_a_imprimir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unicauca</dc:creator>
  <cp:lastModifiedBy>usuario</cp:lastModifiedBy>
  <dcterms:created xsi:type="dcterms:W3CDTF">2019-03-05T20:04:30Z</dcterms:created>
  <dcterms:modified xsi:type="dcterms:W3CDTF">2021-01-30T16:13:19Z</dcterms:modified>
</cp:coreProperties>
</file>